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defaultThemeVersion="124226"/>
  <mc:AlternateContent xmlns:mc="http://schemas.openxmlformats.org/markup-compatibility/2006">
    <mc:Choice Requires="x15">
      <x15ac:absPath xmlns:x15ac="http://schemas.microsoft.com/office/spreadsheetml/2010/11/ac" url="C:\Users\LONATRADE\Desktop\za objavljivanje\"/>
    </mc:Choice>
  </mc:AlternateContent>
  <xr:revisionPtr revIDLastSave="0" documentId="13_ncr:1_{B65A6AE7-9C0B-4E91-8CB2-F9ABC989D1E4}" xr6:coauthVersionLast="45" xr6:coauthVersionMax="45" xr10:uidLastSave="{00000000-0000-0000-0000-000000000000}"/>
  <bookViews>
    <workbookView xWindow="-120" yWindow="-120" windowWidth="29040" windowHeight="15840" tabRatio="580" xr2:uid="{00000000-000D-0000-FFFF-FFFF00000000}"/>
  </bookViews>
  <sheets>
    <sheet name="Sheet1" sheetId="1" r:id="rId1"/>
  </sheets>
  <definedNames>
    <definedName name="_xlnm.Print_Area" localSheetId="0">Sheet1!$B$1:$AF$512</definedName>
  </definedNames>
  <calcPr calcId="181029"/>
</workbook>
</file>

<file path=xl/calcChain.xml><?xml version="1.0" encoding="utf-8"?>
<calcChain xmlns="http://schemas.openxmlformats.org/spreadsheetml/2006/main">
  <c r="J301" i="1" l="1"/>
  <c r="J297" i="1"/>
  <c r="J332" i="1" l="1"/>
  <c r="J291" i="1" l="1"/>
  <c r="J199" i="1"/>
  <c r="J68" i="1"/>
  <c r="J300" i="1"/>
  <c r="J295" i="1"/>
  <c r="J260" i="1"/>
  <c r="J259" i="1"/>
  <c r="J258" i="1"/>
  <c r="J257" i="1"/>
  <c r="J316" i="1"/>
  <c r="J315" i="1"/>
  <c r="J314" i="1"/>
  <c r="J313" i="1"/>
  <c r="J198" i="1"/>
  <c r="J100" i="1" s="1"/>
  <c r="J197" i="1"/>
  <c r="J95" i="1" s="1"/>
  <c r="J196" i="1"/>
  <c r="J94" i="1" s="1"/>
  <c r="J194" i="1"/>
  <c r="J92" i="1" s="1"/>
  <c r="J192" i="1"/>
  <c r="J87" i="1" s="1"/>
  <c r="J189" i="1"/>
  <c r="J188" i="1"/>
  <c r="J187" i="1"/>
  <c r="J186" i="1"/>
  <c r="J185" i="1"/>
  <c r="J337" i="1" l="1"/>
  <c r="J261" i="1"/>
  <c r="J411" i="1"/>
  <c r="J410" i="1"/>
  <c r="J409" i="1"/>
  <c r="J408" i="1"/>
  <c r="J407" i="1"/>
  <c r="J390" i="1"/>
  <c r="J82" i="1" s="1"/>
  <c r="J389" i="1"/>
  <c r="J81" i="1" s="1"/>
  <c r="J388" i="1"/>
  <c r="J80" i="1" s="1"/>
  <c r="J387" i="1"/>
  <c r="J79" i="1" s="1"/>
  <c r="J83" i="1" l="1"/>
  <c r="J442" i="1"/>
  <c r="J336" i="1"/>
  <c r="J379" i="1"/>
  <c r="J327" i="1"/>
  <c r="J417" i="1"/>
  <c r="J247" i="1"/>
  <c r="J142" i="1" l="1"/>
  <c r="J143" i="1"/>
  <c r="J128" i="1" l="1"/>
  <c r="J137" i="1" l="1"/>
  <c r="J127" i="1" l="1"/>
  <c r="J289" i="1" l="1"/>
  <c r="J281" i="1"/>
  <c r="J277" i="1"/>
  <c r="J401" i="1"/>
  <c r="J397" i="1" s="1"/>
  <c r="J265" i="1"/>
  <c r="J392" i="1"/>
  <c r="J262" i="1"/>
  <c r="J386" i="1"/>
  <c r="J269" i="1" l="1"/>
  <c r="J101" i="1"/>
  <c r="J256" i="1"/>
  <c r="J89" i="1"/>
  <c r="J296" i="1" l="1"/>
  <c r="J135" i="1" l="1"/>
  <c r="J122" i="1" l="1"/>
  <c r="J117" i="1"/>
  <c r="J112" i="1"/>
  <c r="J96" i="1"/>
  <c r="J78" i="1" l="1"/>
  <c r="H33" i="1" l="1"/>
  <c r="J140" i="1"/>
  <c r="J136" i="1"/>
  <c r="J134" i="1"/>
  <c r="J133" i="1"/>
  <c r="J131" i="1"/>
  <c r="J130" i="1"/>
  <c r="J126" i="1"/>
  <c r="J125" i="1"/>
  <c r="J124" i="1"/>
  <c r="J123" i="1"/>
  <c r="J121" i="1"/>
  <c r="J120" i="1"/>
  <c r="J118" i="1"/>
  <c r="J115" i="1"/>
  <c r="J116" i="1"/>
  <c r="J114" i="1"/>
  <c r="J113" i="1"/>
  <c r="J110" i="1"/>
  <c r="J108" i="1"/>
  <c r="J106" i="1"/>
  <c r="J105" i="1"/>
  <c r="J104" i="1"/>
  <c r="J102" i="1"/>
  <c r="J99" i="1"/>
  <c r="J98" i="1"/>
  <c r="J97" i="1"/>
  <c r="J91" i="1"/>
  <c r="J86" i="1"/>
  <c r="J85" i="1"/>
  <c r="J93" i="1" l="1"/>
  <c r="J139" i="1"/>
  <c r="H29" i="1" s="1"/>
  <c r="H40" i="1" s="1"/>
  <c r="J109" i="1"/>
  <c r="J107" i="1"/>
  <c r="J88" i="1"/>
  <c r="J141" i="1" l="1"/>
  <c r="H24" i="1" s="1"/>
  <c r="H39" i="1" s="1"/>
  <c r="J111" i="1"/>
  <c r="J84" i="1"/>
  <c r="J103" i="1"/>
  <c r="J132" i="1"/>
  <c r="H25" i="1" s="1"/>
  <c r="H38" i="1" s="1"/>
  <c r="J119" i="1"/>
  <c r="J129" i="1"/>
  <c r="J184" i="1"/>
  <c r="J190" i="1"/>
  <c r="J193" i="1"/>
  <c r="J195" i="1"/>
  <c r="J200" i="1"/>
  <c r="J204" i="1"/>
  <c r="J206" i="1"/>
  <c r="J213" i="1"/>
  <c r="H22" i="1" l="1"/>
  <c r="H23" i="1"/>
  <c r="H37" i="1" s="1"/>
  <c r="J144" i="1"/>
  <c r="J209" i="1"/>
  <c r="J21" i="1" l="1"/>
  <c r="H36" i="1"/>
  <c r="J69" i="1"/>
  <c r="H20" i="1" s="1"/>
  <c r="J67" i="1"/>
  <c r="J62" i="1"/>
  <c r="H19" i="1" s="1"/>
  <c r="J54" i="1"/>
  <c r="H18" i="1" s="1"/>
  <c r="J51" i="1"/>
  <c r="H17" i="1" s="1"/>
  <c r="J46" i="1"/>
  <c r="H16" i="1" s="1"/>
  <c r="J438" i="1"/>
  <c r="J436" i="1"/>
  <c r="J433" i="1"/>
  <c r="J427" i="1"/>
  <c r="J415" i="1"/>
  <c r="J412" i="1"/>
  <c r="J406" i="1"/>
  <c r="J395" i="1"/>
  <c r="J402" i="1" s="1"/>
  <c r="J380" i="1"/>
  <c r="J378" i="1"/>
  <c r="J373" i="1"/>
  <c r="J371" i="1"/>
  <c r="J368" i="1"/>
  <c r="J362" i="1"/>
  <c r="J353" i="1"/>
  <c r="J351" i="1"/>
  <c r="J348" i="1"/>
  <c r="J342" i="1"/>
  <c r="J330" i="1"/>
  <c r="J328" i="1"/>
  <c r="J323" i="1"/>
  <c r="J321" i="1"/>
  <c r="J318" i="1"/>
  <c r="J312" i="1"/>
  <c r="J27" i="1" l="1"/>
  <c r="J26" i="1" s="1"/>
  <c r="H32" i="1" s="1"/>
  <c r="J31" i="1" s="1"/>
  <c r="J30" i="1" s="1"/>
  <c r="J15" i="1"/>
  <c r="J382" i="1"/>
  <c r="J443" i="1"/>
  <c r="J423" i="1"/>
  <c r="J74" i="1"/>
  <c r="J358" i="1"/>
  <c r="J338" i="1"/>
  <c r="J305" i="1"/>
  <c r="J303" i="1"/>
  <c r="J293" i="1"/>
  <c r="J279" i="1"/>
  <c r="J245" i="1"/>
  <c r="J242" i="1"/>
  <c r="J236" i="1"/>
  <c r="J230" i="1"/>
  <c r="J225" i="1"/>
  <c r="J223" i="1"/>
  <c r="J219" i="1"/>
  <c r="J308" i="1" l="1"/>
  <c r="J251" i="1"/>
  <c r="J232" i="1"/>
</calcChain>
</file>

<file path=xl/sharedStrings.xml><?xml version="1.0" encoding="utf-8"?>
<sst xmlns="http://schemas.openxmlformats.org/spreadsheetml/2006/main" count="471" uniqueCount="200">
  <si>
    <t xml:space="preserve">OPŠTI DIO </t>
  </si>
  <si>
    <t>Član 1</t>
  </si>
  <si>
    <t>Budžet opštine  Tuzi</t>
  </si>
  <si>
    <t>Iznos u EUR</t>
  </si>
  <si>
    <t>IZVORNI PRIHODI</t>
  </si>
  <si>
    <t>Porezi</t>
  </si>
  <si>
    <t>Takse</t>
  </si>
  <si>
    <t>Naknade</t>
  </si>
  <si>
    <t>Ostali prihodi</t>
  </si>
  <si>
    <t>IZDACI</t>
  </si>
  <si>
    <t>Tekući izdaci</t>
  </si>
  <si>
    <t>Transferi institucijama, pojedincima, nevladinom i javnom sektoru</t>
  </si>
  <si>
    <t>Rezerve</t>
  </si>
  <si>
    <t>PRIMARNI SUFICIT</t>
  </si>
  <si>
    <t>OTPLATA DUGA</t>
  </si>
  <si>
    <t>Otplata obaveza</t>
  </si>
  <si>
    <t>NEDOSTAJUĆA SREDSTVA</t>
  </si>
  <si>
    <t>FINANSIRANJE</t>
  </si>
  <si>
    <t>Ekonom
klasif</t>
  </si>
  <si>
    <t>Ekonom 
klasif</t>
  </si>
  <si>
    <t>OPIS</t>
  </si>
  <si>
    <t>PRIMICI</t>
  </si>
  <si>
    <t>TEKUĆI PRIHODI</t>
  </si>
  <si>
    <t>POREZI</t>
  </si>
  <si>
    <t>Porez na dohodak fizičkih lica</t>
  </si>
  <si>
    <t>Porez na nepokretnosti</t>
  </si>
  <si>
    <t>Porez na promet nepokretnosti</t>
  </si>
  <si>
    <t>Prirez porezu na dohodak fizičkih lica</t>
  </si>
  <si>
    <t>TAKSE</t>
  </si>
  <si>
    <t>Lokalne administrativne takse</t>
  </si>
  <si>
    <t>Lokalne komunalne takse</t>
  </si>
  <si>
    <t>NAKNADE</t>
  </si>
  <si>
    <t>Naknada za korišćenje dobara od opšteg interesa</t>
  </si>
  <si>
    <t>Naknada za korišćenje prirodnih dobara</t>
  </si>
  <si>
    <t>Naknada za komunalno opremanje 
građevinskog zemljišta</t>
  </si>
  <si>
    <t>Naknada za komunalno opremanje 
građevinskog zemljišta za nelegalne objekte</t>
  </si>
  <si>
    <t xml:space="preserve">Godišnja naknada pri registraciji drumskih motornih vozila </t>
  </si>
  <si>
    <t>Ostale naknade za puteve</t>
  </si>
  <si>
    <t>Ostale naknade - komunalna naknada</t>
  </si>
  <si>
    <t>OSTALI PRIHODI</t>
  </si>
  <si>
    <t>Prihodi koje organi ostvaruju vršenjem svoje djelatnosti</t>
  </si>
  <si>
    <t>SREDSTVA PRENESENA IZ PRETHODNE GODINE</t>
  </si>
  <si>
    <t>Sredstva prenesena iz prethodne godine</t>
  </si>
  <si>
    <t>DONACIJE I TRANSFERI</t>
  </si>
  <si>
    <t>UKUPNI PRIMICI</t>
  </si>
  <si>
    <t>Ekonom.
Klasif</t>
  </si>
  <si>
    <t>Bruto zarade i doprinosi na teret poslodavca</t>
  </si>
  <si>
    <t>Neto zarade</t>
  </si>
  <si>
    <t>Porez na zarade zaposlenih</t>
  </si>
  <si>
    <t>Doprinosi na teret zaposlenog</t>
  </si>
  <si>
    <t>Doprinosi na teret poslodavca</t>
  </si>
  <si>
    <t>Opštinski prirez</t>
  </si>
  <si>
    <t>Ostala lična primanja</t>
  </si>
  <si>
    <t>Naknada za prevoz</t>
  </si>
  <si>
    <t>Naknada skupštinskim odbornicima</t>
  </si>
  <si>
    <t>Ostale naknade</t>
  </si>
  <si>
    <t>Rashodi za materijal</t>
  </si>
  <si>
    <t>Administrativni materijal</t>
  </si>
  <si>
    <t>Rashodi za energiju</t>
  </si>
  <si>
    <t>Rashodi za gorivo</t>
  </si>
  <si>
    <t>Rashodi za usluge</t>
  </si>
  <si>
    <t>Službena putovanja</t>
  </si>
  <si>
    <t>Reprezentacija, štampa i troškovi bifea</t>
  </si>
  <si>
    <t>Komunikacione usluge</t>
  </si>
  <si>
    <t>Bankarske usluge/provizije</t>
  </si>
  <si>
    <t>Konsultantske usluge, projekti i studije</t>
  </si>
  <si>
    <t>Usluge stručnog usavršavanja</t>
  </si>
  <si>
    <t>Ostale usluge</t>
  </si>
  <si>
    <t>Tekuće održavanje</t>
  </si>
  <si>
    <t>Tekuće održavanje objekata - zgrada opštine</t>
  </si>
  <si>
    <t>Tekuće održavanje opreme - vozila</t>
  </si>
  <si>
    <t>Tekuće održavanje opreme - kopir aparat</t>
  </si>
  <si>
    <t>Renta</t>
  </si>
  <si>
    <t>Zakup objekata</t>
  </si>
  <si>
    <t>Ostali izdaci</t>
  </si>
  <si>
    <t>Izdaci po osnovu isplate ugovora o djelu</t>
  </si>
  <si>
    <t>Izrada i održavanje softvera</t>
  </si>
  <si>
    <t>Osiguranje</t>
  </si>
  <si>
    <t>Kontribucije za članstvo u domaćim i međun organiz</t>
  </si>
  <si>
    <t>Komunalne naknade i javne česme</t>
  </si>
  <si>
    <t>Ostalo</t>
  </si>
  <si>
    <t>Transferi institucijama sporta</t>
  </si>
  <si>
    <t>Transferi nevladinim organizacijama</t>
  </si>
  <si>
    <t>Ostali transferi nevladinim organizacijama</t>
  </si>
  <si>
    <t>Transferi političkim partijama</t>
  </si>
  <si>
    <t>Transferi za jednokratne socijalne pomoći</t>
  </si>
  <si>
    <t>Transferi pojedincima</t>
  </si>
  <si>
    <t>Ostali transferi pojedincima</t>
  </si>
  <si>
    <t>Transferi institucijama</t>
  </si>
  <si>
    <t>Kapitalni izdaci</t>
  </si>
  <si>
    <t>Izdaci za lokalnu infrastrukturu</t>
  </si>
  <si>
    <t>Izdaci za opremu</t>
  </si>
  <si>
    <t>Transferi za projekat</t>
  </si>
  <si>
    <t>Otplata obaveza iz prethodnog perioda</t>
  </si>
  <si>
    <t>Sredstva rezerve</t>
  </si>
  <si>
    <t>Tekuća budžetska rezerva</t>
  </si>
  <si>
    <t>Stalna budžetska rezerva</t>
  </si>
  <si>
    <t>UKUPNI IZDACI</t>
  </si>
  <si>
    <t>Član 4</t>
  </si>
  <si>
    <t>Za izvršenje budžeta odgovoran je predsjednik opštine.</t>
  </si>
  <si>
    <t>Za namjensko korišćenje budžetskih sredstava odgovoran je sekretar Sekretarijata za finansije i ekonomski razvoj.</t>
  </si>
  <si>
    <t>Član 5</t>
  </si>
  <si>
    <t>Nadzor nad izvršenjem budžeta i namjenskim korišćenjem sredstava koja se budžetom raspoređuju za pojedine namjene vrši Skupština opštine Tuzi na način propisan Statutom opštine.</t>
  </si>
  <si>
    <t>Član 6</t>
  </si>
  <si>
    <t>Potrošačka jedinica dužna je da dostavi Sekretarijatu za finansije i ekonomski razvoj tromjesečni plan potrošnje budžetom odobrenih sredstava, najkasnije 10 dana od dana usvajanja budžeta.</t>
  </si>
  <si>
    <t>Potrošačke jedinice mogu ugovarati obaveze do iznosa sredstava koja su planom potrošnje odobrena od strane  predsjednika opštine.</t>
  </si>
  <si>
    <t>Član 7</t>
  </si>
  <si>
    <t xml:space="preserve">Ako službenici iz jedne potrošačke jedinice pređu u drugu potrošačku jedinicu, istovremeno se vrši transfer sredstava za njihove bruto zarade, ostala lična primanja i pripadajući dio rashoda za materijal i usluge bez promjene ukupnog iznosa planiranih sredstava za navedene izdatke.
</t>
  </si>
  <si>
    <t>Član 8</t>
  </si>
  <si>
    <t>U postupku izvršenja Budžeta korisnici sredstava imaju ovlašćenja i dužnosti utvrđene ovim Budžetom i drugim propisima, uz saglasnost predsjednika opštine.</t>
  </si>
  <si>
    <t>Član 9</t>
  </si>
  <si>
    <t xml:space="preserve">Predsjednik opštine može vršiti preusmjeravanje sredstava potrošačkih jedinica, po pojedinim namjenama, najviše do 10% sredstava utvrđenih za potrošačku jedinicu, na osnovu obrazloženog zahtjeva potrošačke jedinice. 
</t>
  </si>
  <si>
    <t>Potrošačke jedinice mogu preusmjeriti odobrena sredstva po pojedinim namjenama, uz odobrenje predsjednika opštine, u visini do 10% iznosa sredstava predviđenih za namjene čiji se iznos mijenja.</t>
  </si>
  <si>
    <t>Član 10</t>
  </si>
  <si>
    <t xml:space="preserve">Neutrošena sredstva kapitalnog budžeta, predsjednik opštine, može na predlog sekretara Sekretarijata za finansije i ekonomski razvoj preusmjeriti na druge kapitalne investicije. </t>
  </si>
  <si>
    <t>Član 11</t>
  </si>
  <si>
    <t>Namjenske donacije izvršavaće se u visini njihovog ostvarenja.</t>
  </si>
  <si>
    <t>Član 12</t>
  </si>
  <si>
    <t>Sredstva utvrđena za realizaciju kapitalnog budžeta izvršavaće se prema dinamici utvrđenoj budžetskim planom potrošnje, uz saglasnost predsjednika opštine.</t>
  </si>
  <si>
    <t>Nosioci poslova iz predhodnog stava dužni su da blagovremeno pripreme neophodnu dokumentaciju (projekte, ponude, ugovore, situacije i dr.) koja se odnosi na određene investicije.</t>
  </si>
  <si>
    <t>Član 13</t>
  </si>
  <si>
    <t>Član 14</t>
  </si>
  <si>
    <t>Isplate na osnovu izvršnih sudskih odluka čiji je osnov utuženja nastao prije tekuće fiskalne godine realizovaće se na teret sredstava planiranih za otplatu ostalih obaveza.</t>
  </si>
  <si>
    <t>Član 15</t>
  </si>
  <si>
    <t>Predsjednik opštine odlučuje o korišćenju sredstava tekuće i stalne budžetske rezerve, koja su planirana za hitne i nepredviđene potrebe tokom fiskalne godine za koje Budžetom nisu obezbijeđena sredstva ili nisu obezbijeđena u dovoljnom iznosu, u skladu sa propisima Skupštine opštine.</t>
  </si>
  <si>
    <t>Član 16</t>
  </si>
  <si>
    <t xml:space="preserve">SLUŽBA PREDSJEDNIKA OPŠTINE 
</t>
  </si>
  <si>
    <t>SLUŽBA SKUPŠTINE</t>
  </si>
  <si>
    <t>SLUŽBA GLAVNOG ADMINISTRATORA</t>
  </si>
  <si>
    <t>Ostali kapitalni izdaci (troškovi finansiranja projekata)</t>
  </si>
  <si>
    <t>SEKRETARIJAT ZA POLJOPRIVREDU I RURALNI RAZVOJ</t>
  </si>
  <si>
    <t xml:space="preserve">SLUŽBA KOMUNALNE POLICIJE I INSPEKCIJE
</t>
  </si>
  <si>
    <t>Član 17</t>
  </si>
  <si>
    <t>Ostali transferi</t>
  </si>
  <si>
    <t xml:space="preserve">Transferi privrednim društvima </t>
  </si>
  <si>
    <t>Transferi institucijama, pojedincima, nevladinom i javnom sektoru i ostali transferi</t>
  </si>
  <si>
    <t>Predsjednik opštine, na predlog glavnog službenika za finansije – Sekretara za finansije i ekonomski razvoj, odobrava dinamiku trošenja budžetskih sredstava. Glavni službenik za finansije sredstva utvrđena Odlukom o budžetu opštine, odobrava potrošačkim jedinicama izdavanjem periodičnih dodjela/alokacija (mjesečnih ili kvartalnih kvota) na osnovu predloga potrošnje dostavljenih od strane potrošačkih jedinica, a u skladu sa odobrenim Dinamičkim planom potrošnje.</t>
  </si>
  <si>
    <t>Obaveze prema potrošačkim jedinicama u toku godine izvršavaće se srazmjerno ostvarenim prihodima, u skladu sa mjesečnim-tromjesečnim planovima potrošnje budžeta.
Dodjele iz budžeta potpisuje glavni službenik za finansije i evidentiraju se u glavnoj knjizi trezora za svaku potrošačku jedinicu posebno.</t>
  </si>
  <si>
    <t>Subvencije</t>
  </si>
  <si>
    <t>Subvencije za podršku poljoprivrednim proizvođačima</t>
  </si>
  <si>
    <t>Advokatske, notarske, pravne usluge i dr</t>
  </si>
  <si>
    <t>Advokatske, notarske, pravne usluge i dr.</t>
  </si>
  <si>
    <t>SEKRETARIJAT ZA LOKALNU SAMOUPRAVU</t>
  </si>
  <si>
    <t>Investiciono održavanje</t>
  </si>
  <si>
    <t>Ostali transferi institucijama sporta - FK Dečić</t>
  </si>
  <si>
    <t>Ostale usluge - televiz.usluge na albanskom jeziku</t>
  </si>
  <si>
    <t>Ostali transferi institucijama sporta</t>
  </si>
  <si>
    <t>Novčane kazne izrečene u prekršajnom i drugom postupku zbog neplaćanja lokalnih prihoda</t>
  </si>
  <si>
    <t>Kapitalne donacije u korist budžeta Opštine</t>
  </si>
  <si>
    <t>Transferi od budžeta Crne Gore</t>
  </si>
  <si>
    <t xml:space="preserve">Kamate zbog neblagovremenog plaćanja lokalnih poreza </t>
  </si>
  <si>
    <t>Transferi institucijama kulture i sporta</t>
  </si>
  <si>
    <t>Transferi političkim partijama, strankama i udruženjima</t>
  </si>
  <si>
    <t>Materijal za posebne namjene</t>
  </si>
  <si>
    <t>OS</t>
  </si>
  <si>
    <t>Advokatske, notarske i pravne usluge</t>
  </si>
  <si>
    <t xml:space="preserve">Transferi institucijama </t>
  </si>
  <si>
    <t>Izdaci za građevinske objekte</t>
  </si>
  <si>
    <t xml:space="preserve">Tekuće donacije u korist budžeta Opštine
 </t>
  </si>
  <si>
    <t>EU donacije</t>
  </si>
  <si>
    <t>Ukupno u EUR</t>
  </si>
  <si>
    <t xml:space="preserve">Otplata obaveza iz prethodnog perioda </t>
  </si>
  <si>
    <t>Sredstva za javnu funkciju će se usmjeravati do iznosa sredstava predviđenih budžetom na osnovu operativnih planova za obračunski period, na koje je saglasnost dao nadležni organ uprave. Osnov za usmjeravanje sredstava predstavlja Mišljenje nadležnog organa iz Stava 1 ovog člana na Izvještaj o realizaciji plana korisnika sredstava za javnu funkciju.</t>
  </si>
  <si>
    <t>Predsjednik opštine može ovlastiti sekretara Sekretarijata za finansije i ekonomski razvoj da odlučuje o korišćenju sredstava tekuće budžetske rezerve u skladu sa Odlukom o bližim kriterijumima za korišćenje sredstava tekuće i stalne budžetske rezerve.</t>
  </si>
  <si>
    <t>Rezerva</t>
  </si>
  <si>
    <t>Transferi budžetu države - revolving fond</t>
  </si>
  <si>
    <t>Transferi institucijama, pojedincima nevladinom i javnom sektoru, ostali transferi</t>
  </si>
  <si>
    <t>Izdaci za gradjevinske objekte</t>
  </si>
  <si>
    <t>Izdaci po osnovu sudskih troškova</t>
  </si>
  <si>
    <t>Ostale usluge - informisanje na albanskom jeziku</t>
  </si>
  <si>
    <t>Donacije</t>
  </si>
  <si>
    <t>Transferi Budžeta države</t>
  </si>
  <si>
    <t>Povećanje/smanjenje depozita</t>
  </si>
  <si>
    <r>
      <rPr>
        <b/>
        <sz val="20"/>
        <rFont val="Arial"/>
        <family val="2"/>
      </rPr>
      <t xml:space="preserve">Član 2   </t>
    </r>
    <r>
      <rPr>
        <sz val="20"/>
        <rFont val="Arial"/>
        <family val="2"/>
      </rPr>
      <t xml:space="preserve">                                                                                                              </t>
    </r>
  </si>
  <si>
    <r>
      <rPr>
        <b/>
        <i/>
        <u/>
        <sz val="20"/>
        <rFont val="Arial"/>
        <family val="2"/>
      </rPr>
      <t>GOTOVINSKI SUFICIT/DEFICIT</t>
    </r>
    <r>
      <rPr>
        <b/>
        <sz val="20"/>
        <rFont val="Arial"/>
        <family val="2"/>
      </rPr>
      <t xml:space="preserve"> </t>
    </r>
  </si>
  <si>
    <t>Naknada za zimnicu</t>
  </si>
  <si>
    <t xml:space="preserve">Član 3  </t>
  </si>
  <si>
    <t>PLAN 2021</t>
  </si>
  <si>
    <t>ODLUKU O  BUDŽETU OPŠTINE TUZI
ZA 2021. GODINU</t>
  </si>
  <si>
    <t xml:space="preserve"> Budžet opštine  Tuzi  za 2021. godinu dat je u sljedećoj tabeli:</t>
  </si>
  <si>
    <t>Izdaci za uredjenje zemljista</t>
  </si>
  <si>
    <t>Izdaci za uredjenje zemljišta</t>
  </si>
  <si>
    <t>Sredstva opštine  Tuzi  za 2021. godinu iskazuju se i raspoređuju budžetom, i to prihodi po ekonomskoj klasifikaciji (po izvorima) i rashodi po namjenama, po ekonomskoj klasifikaciji, u sljedećim iznosima:</t>
  </si>
  <si>
    <t xml:space="preserve">SEKRETARIJAT ZA EKONOMSKI RAZVOJ
</t>
  </si>
  <si>
    <t>SEKRETARIJAT ZA URBANIZAM</t>
  </si>
  <si>
    <t>SEKRETARIJAT ZA IMOVINU</t>
  </si>
  <si>
    <t xml:space="preserve">SEKRETARIJAT ZA FINANSIJE </t>
  </si>
  <si>
    <r>
      <t xml:space="preserve">Ukupni primici sa početnim depozitom iznose od </t>
    </r>
    <r>
      <rPr>
        <b/>
        <sz val="20"/>
        <rFont val="Arial"/>
        <family val="2"/>
      </rPr>
      <t xml:space="preserve">6.049.706,00€ </t>
    </r>
    <r>
      <rPr>
        <sz val="20"/>
        <rFont val="Arial"/>
        <family val="2"/>
      </rPr>
      <t xml:space="preserve">i raspoređuju se na: </t>
    </r>
  </si>
  <si>
    <r>
      <t xml:space="preserve">Raspored sredstava Budžeta opštine Tuzi u iznosu od </t>
    </r>
    <r>
      <rPr>
        <b/>
        <sz val="20"/>
        <color theme="1"/>
        <rFont val="Arial"/>
        <family val="2"/>
      </rPr>
      <t>6.049.706,00</t>
    </r>
    <r>
      <rPr>
        <sz val="20"/>
        <color theme="1"/>
        <rFont val="Arial"/>
        <family val="2"/>
      </rPr>
      <t xml:space="preserve"> </t>
    </r>
    <r>
      <rPr>
        <b/>
        <sz val="20"/>
        <color theme="1"/>
        <rFont val="Arial"/>
        <family val="2"/>
      </rPr>
      <t>eura</t>
    </r>
    <r>
      <rPr>
        <sz val="20"/>
        <color theme="1"/>
        <rFont val="Arial"/>
        <family val="2"/>
      </rPr>
      <t xml:space="preserve"> po nosiocima i bližim namjenama sadržan je u Posebnom dijelu koji glasi:</t>
    </r>
  </si>
  <si>
    <t>SKUPŠTINA OPŠTINE TUZI</t>
  </si>
  <si>
    <t>PREDSJEDNIK</t>
  </si>
  <si>
    <t>Fadil Kajoshaj</t>
  </si>
  <si>
    <t>Član 18</t>
  </si>
  <si>
    <t>Predsjednik opštine, na predlog sekretara Sekretarijata za finansije i ekonomski razvoj može utvrđivati redosljed prioriteta u plaćanju budžetom utvrđenih obaveza za 2021. godinu.</t>
  </si>
  <si>
    <t>Član 19</t>
  </si>
  <si>
    <t>Isplata sredstava za transfere institucijama, odnosno ostale transfere institucijama, odobravaće se kvartalno zaključkom predsjednika opštine, na osnovu obrazloženog zahtjeva institucije i dostavljenog izvještaja o realizaciji sredstava u prethodnom periodu, na koje je dato pozitivno mišljenje i saglasnost nadležnog organa i predsjednika opštine.</t>
  </si>
  <si>
    <t>Odluka o Budžetu Opštine  Tuzi za 2021. stupa na snagu danom objavljivanja u "Službenom listu Crne Gore - opštinski propisi", a primjenjivaće se od 01.01.2021.godine.</t>
  </si>
  <si>
    <t>Broj: 02-030/20-12933</t>
  </si>
  <si>
    <t>Tuzi, 29.12.2020. godine</t>
  </si>
  <si>
    <t>Na osnovu člana 28 i 29 Zakona o finansiranju lokalne samouprave ("Službeni list Crne Gore", br. 03/19 ) i člana 53 stav 1 tačka 7 Statuta opštine Tuzi ("Službeni list Crne Gore - opštinski propisi", br. 24/19, 05/20),  Skupština opštine Tuzi, na sjednici održanoj 29.12.2020. godine,  donijela 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</si>
</sst>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quot;€&quot;;[Red]\-#,##0.00\ &quot;€&quot;"/>
    <numFmt numFmtId="165" formatCode="_-* #,##0.00\ &quot;€&quot;_-;\-* #,##0.00\ &quot;€&quot;_-;_-* &quot;-&quot;??\ &quot;€&quot;_-;_-@_-"/>
  </numFmts>
  <fonts count="27" x14ac:knownFonts="1">
    <font>
      <sz val="11"/>
      <color theme="1"/>
      <name val="Calibri"/>
      <family val="2"/>
      <scheme val="minor"/>
    </font>
    <font>
      <sz val="11"/>
      <color theme="1"/>
      <name val="Calibri"/>
      <family val="2"/>
      <scheme val="minor"/>
    </font>
    <font>
      <sz val="10"/>
      <name val="Arial"/>
      <family val="2"/>
    </font>
    <font>
      <sz val="16"/>
      <color theme="1"/>
      <name val="Arial"/>
      <family val="2"/>
    </font>
    <font>
      <sz val="16"/>
      <name val="Arial"/>
      <family val="2"/>
    </font>
    <font>
      <sz val="11"/>
      <color theme="1"/>
      <name val="Arial"/>
      <family val="2"/>
    </font>
    <font>
      <b/>
      <sz val="26"/>
      <color theme="1"/>
      <name val="Arial"/>
      <family val="2"/>
    </font>
    <font>
      <b/>
      <i/>
      <sz val="26"/>
      <color theme="1"/>
      <name val="Arial"/>
      <family val="2"/>
    </font>
    <font>
      <sz val="26"/>
      <color theme="1"/>
      <name val="Arial"/>
      <family val="2"/>
    </font>
    <font>
      <sz val="18"/>
      <color theme="1"/>
      <name val="Arial"/>
      <family val="2"/>
    </font>
    <font>
      <b/>
      <sz val="18"/>
      <color theme="1"/>
      <name val="Arial"/>
      <family val="2"/>
    </font>
    <font>
      <b/>
      <sz val="16"/>
      <color theme="1"/>
      <name val="Arial"/>
      <family val="2"/>
    </font>
    <font>
      <sz val="13"/>
      <color theme="1"/>
      <name val="Arial"/>
      <family val="2"/>
    </font>
    <font>
      <b/>
      <sz val="13"/>
      <color theme="1"/>
      <name val="Arial"/>
      <family val="2"/>
    </font>
    <font>
      <sz val="17"/>
      <color theme="1"/>
      <name val="Arial"/>
      <family val="2"/>
    </font>
    <font>
      <sz val="18"/>
      <name val="Arial"/>
      <family val="2"/>
    </font>
    <font>
      <sz val="20"/>
      <name val="Arial"/>
      <family val="2"/>
    </font>
    <font>
      <sz val="22"/>
      <name val="Arial"/>
      <family val="2"/>
    </font>
    <font>
      <b/>
      <sz val="20"/>
      <color theme="1"/>
      <name val="Arial"/>
      <family val="2"/>
    </font>
    <font>
      <b/>
      <sz val="22"/>
      <color theme="1"/>
      <name val="Arial"/>
      <family val="2"/>
    </font>
    <font>
      <sz val="20"/>
      <color theme="1"/>
      <name val="Arial"/>
      <family val="2"/>
    </font>
    <font>
      <b/>
      <sz val="20"/>
      <name val="Arial"/>
      <family val="2"/>
    </font>
    <font>
      <sz val="20"/>
      <color theme="1"/>
      <name val="Calibri"/>
      <family val="2"/>
      <scheme val="minor"/>
    </font>
    <font>
      <b/>
      <sz val="20"/>
      <color theme="1"/>
      <name val="Arial"/>
      <family val="2"/>
      <charset val="238"/>
    </font>
    <font>
      <sz val="20"/>
      <color rgb="FFFF0000"/>
      <name val="Arial"/>
      <family val="2"/>
    </font>
    <font>
      <sz val="20"/>
      <color theme="1"/>
      <name val="Arial"/>
      <family val="2"/>
      <charset val="238"/>
    </font>
    <font>
      <b/>
      <i/>
      <u/>
      <sz val="20"/>
      <name val="Arial"/>
      <family val="2"/>
    </font>
  </fonts>
  <fills count="8">
    <fill>
      <patternFill patternType="none"/>
    </fill>
    <fill>
      <patternFill patternType="gray125"/>
    </fill>
    <fill>
      <patternFill patternType="solid">
        <fgColor theme="5" tint="0.79998168889431442"/>
        <bgColor indexed="65"/>
      </patternFill>
    </fill>
    <fill>
      <patternFill patternType="solid">
        <fgColor theme="5" tint="0.59999389629810485"/>
        <bgColor indexed="65"/>
      </patternFill>
    </fill>
    <fill>
      <patternFill patternType="solid">
        <fgColor theme="0"/>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3" tint="0.79998168889431442"/>
        <bgColor indexed="64"/>
      </patternFill>
    </fill>
  </fills>
  <borders count="8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auto="1"/>
      </left>
      <right style="thin">
        <color auto="1"/>
      </right>
      <top style="thin">
        <color auto="1"/>
      </top>
      <bottom/>
      <diagonal/>
    </border>
    <border>
      <left style="thin">
        <color auto="1"/>
      </left>
      <right style="thin">
        <color auto="1"/>
      </right>
      <top style="medium">
        <color indexed="64"/>
      </top>
      <bottom style="thin">
        <color auto="1"/>
      </bottom>
      <diagonal/>
    </border>
    <border>
      <left style="medium">
        <color indexed="64"/>
      </left>
      <right style="thin">
        <color auto="1"/>
      </right>
      <top/>
      <bottom style="thin">
        <color auto="1"/>
      </bottom>
      <diagonal/>
    </border>
    <border>
      <left style="medium">
        <color indexed="64"/>
      </left>
      <right style="thin">
        <color indexed="64"/>
      </right>
      <top/>
      <bottom/>
      <diagonal/>
    </border>
    <border>
      <left style="thin">
        <color auto="1"/>
      </left>
      <right style="thin">
        <color auto="1"/>
      </right>
      <top style="thin">
        <color auto="1"/>
      </top>
      <bottom style="medium">
        <color indexed="64"/>
      </bottom>
      <diagonal/>
    </border>
    <border>
      <left style="medium">
        <color indexed="64"/>
      </left>
      <right style="thin">
        <color auto="1"/>
      </right>
      <top style="medium">
        <color indexed="64"/>
      </top>
      <bottom style="thin">
        <color auto="1"/>
      </bottom>
      <diagonal/>
    </border>
    <border>
      <left/>
      <right/>
      <top style="thin">
        <color auto="1"/>
      </top>
      <bottom/>
      <diagonal/>
    </border>
    <border>
      <left style="medium">
        <color indexed="64"/>
      </left>
      <right style="thin">
        <color auto="1"/>
      </right>
      <top/>
      <bottom style="medium">
        <color indexed="64"/>
      </bottom>
      <diagonal/>
    </border>
    <border>
      <left/>
      <right style="thin">
        <color indexed="64"/>
      </right>
      <top style="thin">
        <color indexed="64"/>
      </top>
      <bottom/>
      <diagonal/>
    </border>
    <border>
      <left style="thin">
        <color auto="1"/>
      </left>
      <right style="thin">
        <color auto="1"/>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indexed="64"/>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top style="medium">
        <color indexed="64"/>
      </top>
      <bottom style="thin">
        <color auto="1"/>
      </bottom>
      <diagonal/>
    </border>
    <border>
      <left style="thin">
        <color indexed="64"/>
      </left>
      <right/>
      <top style="thin">
        <color auto="1"/>
      </top>
      <bottom style="medium">
        <color indexed="64"/>
      </bottom>
      <diagonal/>
    </border>
    <border>
      <left/>
      <right/>
      <top style="thin">
        <color auto="1"/>
      </top>
      <bottom style="medium">
        <color indexed="64"/>
      </bottom>
      <diagonal/>
    </border>
    <border>
      <left/>
      <right style="thin">
        <color indexed="64"/>
      </right>
      <top style="thin">
        <color auto="1"/>
      </top>
      <bottom style="medium">
        <color indexed="64"/>
      </bottom>
      <diagonal/>
    </border>
    <border>
      <left/>
      <right style="medium">
        <color indexed="64"/>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right style="medium">
        <color indexed="64"/>
      </right>
      <top style="thin">
        <color auto="1"/>
      </top>
      <bottom style="medium">
        <color indexed="64"/>
      </bottom>
      <diagonal/>
    </border>
    <border>
      <left style="medium">
        <color indexed="64"/>
      </left>
      <right style="thin">
        <color indexed="64"/>
      </right>
      <top style="medium">
        <color indexed="64"/>
      </top>
      <bottom style="medium">
        <color indexed="64"/>
      </bottom>
      <diagonal/>
    </border>
    <border>
      <left style="thin">
        <color auto="1"/>
      </left>
      <right style="thin">
        <color auto="1"/>
      </right>
      <top style="medium">
        <color indexed="64"/>
      </top>
      <bottom/>
      <diagonal/>
    </border>
    <border>
      <left/>
      <right style="thin">
        <color auto="1"/>
      </right>
      <top/>
      <bottom style="thin">
        <color auto="1"/>
      </bottom>
      <diagonal/>
    </border>
    <border>
      <left/>
      <right style="thin">
        <color auto="1"/>
      </right>
      <top/>
      <bottom style="medium">
        <color indexed="64"/>
      </bottom>
      <diagonal/>
    </border>
    <border>
      <left style="medium">
        <color indexed="64"/>
      </left>
      <right style="thin">
        <color auto="1"/>
      </right>
      <top style="thin">
        <color auto="1"/>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auto="1"/>
      </left>
      <right/>
      <top style="thin">
        <color auto="1"/>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thin">
        <color auto="1"/>
      </left>
      <right/>
      <top/>
      <bottom/>
      <diagonal/>
    </border>
    <border>
      <left style="thin">
        <color auto="1"/>
      </left>
      <right/>
      <top/>
      <bottom style="thin">
        <color auto="1"/>
      </bottom>
      <diagonal/>
    </border>
    <border>
      <left/>
      <right style="medium">
        <color indexed="64"/>
      </right>
      <top/>
      <bottom style="thin">
        <color auto="1"/>
      </bottom>
      <diagonal/>
    </border>
    <border>
      <left/>
      <right/>
      <top/>
      <bottom style="thin">
        <color auto="1"/>
      </bottom>
      <diagonal/>
    </border>
    <border>
      <left style="medium">
        <color indexed="64"/>
      </left>
      <right/>
      <top/>
      <bottom style="thin">
        <color indexed="64"/>
      </bottom>
      <diagonal/>
    </border>
    <border>
      <left style="medium">
        <color indexed="64"/>
      </left>
      <right style="thin">
        <color auto="1"/>
      </right>
      <top/>
      <bottom style="dashed">
        <color indexed="64"/>
      </bottom>
      <diagonal/>
    </border>
    <border>
      <left style="medium">
        <color indexed="64"/>
      </left>
      <right style="thin">
        <color auto="1"/>
      </right>
      <top style="dashed">
        <color indexed="64"/>
      </top>
      <bottom/>
      <diagonal/>
    </border>
    <border>
      <left style="medium">
        <color indexed="64"/>
      </left>
      <right style="thin">
        <color auto="1"/>
      </right>
      <top style="dashed">
        <color indexed="64"/>
      </top>
      <bottom style="dashed">
        <color indexed="64"/>
      </bottom>
      <diagonal/>
    </border>
    <border>
      <left style="medium">
        <color indexed="64"/>
      </left>
      <right style="thin">
        <color auto="1"/>
      </right>
      <top style="dashed">
        <color indexed="64"/>
      </top>
      <bottom style="medium">
        <color indexed="64"/>
      </bottom>
      <diagonal/>
    </border>
    <border>
      <left style="dashed">
        <color indexed="64"/>
      </left>
      <right/>
      <top style="medium">
        <color indexed="64"/>
      </top>
      <bottom style="medium">
        <color indexed="64"/>
      </bottom>
      <diagonal/>
    </border>
    <border>
      <left style="medium">
        <color indexed="64"/>
      </left>
      <right style="dashed">
        <color indexed="64"/>
      </right>
      <top style="dashed">
        <color indexed="64"/>
      </top>
      <bottom style="dashed">
        <color indexed="64"/>
      </bottom>
      <diagonal/>
    </border>
    <border>
      <left style="medium">
        <color indexed="64"/>
      </left>
      <right style="thin">
        <color auto="1"/>
      </right>
      <top style="medium">
        <color indexed="64"/>
      </top>
      <bottom style="dashed">
        <color indexed="64"/>
      </bottom>
      <diagonal/>
    </border>
    <border>
      <left style="medium">
        <color indexed="64"/>
      </left>
      <right style="thin">
        <color auto="1"/>
      </right>
      <top style="dashed">
        <color indexed="64"/>
      </top>
      <bottom style="thin">
        <color auto="1"/>
      </bottom>
      <diagonal/>
    </border>
    <border>
      <left style="thin">
        <color auto="1"/>
      </left>
      <right/>
      <top style="thin">
        <color auto="1"/>
      </top>
      <bottom style="dashed">
        <color indexed="64"/>
      </bottom>
      <diagonal/>
    </border>
    <border>
      <left/>
      <right/>
      <top style="thin">
        <color auto="1"/>
      </top>
      <bottom style="dashed">
        <color indexed="64"/>
      </bottom>
      <diagonal/>
    </border>
    <border>
      <left/>
      <right style="thin">
        <color indexed="64"/>
      </right>
      <top style="thin">
        <color auto="1"/>
      </top>
      <bottom style="dashed">
        <color indexed="64"/>
      </bottom>
      <diagonal/>
    </border>
    <border>
      <left/>
      <right style="thin">
        <color auto="1"/>
      </right>
      <top/>
      <bottom/>
      <diagonal/>
    </border>
    <border>
      <left style="medium">
        <color indexed="64"/>
      </left>
      <right style="medium">
        <color indexed="64"/>
      </right>
      <top style="dashed">
        <color indexed="64"/>
      </top>
      <bottom style="medium">
        <color indexed="64"/>
      </bottom>
      <diagonal/>
    </border>
    <border>
      <left style="medium">
        <color indexed="64"/>
      </left>
      <right style="medium">
        <color indexed="64"/>
      </right>
      <top style="dashed">
        <color indexed="64"/>
      </top>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bottom style="dashed">
        <color indexed="64"/>
      </bottom>
      <diagonal/>
    </border>
    <border>
      <left style="medium">
        <color indexed="64"/>
      </left>
      <right style="medium">
        <color indexed="64"/>
      </right>
      <top style="medium">
        <color indexed="64"/>
      </top>
      <bottom style="dashed">
        <color indexed="64"/>
      </bottom>
      <diagonal/>
    </border>
    <border>
      <left style="medium">
        <color indexed="64"/>
      </left>
      <right style="thin">
        <color auto="1"/>
      </right>
      <top style="thin">
        <color auto="1"/>
      </top>
      <bottom style="dashed">
        <color indexed="64"/>
      </bottom>
      <diagonal/>
    </border>
    <border>
      <left style="medium">
        <color indexed="64"/>
      </left>
      <right style="thin">
        <color indexed="64"/>
      </right>
      <top style="thin">
        <color auto="1"/>
      </top>
      <bottom/>
      <diagonal/>
    </border>
    <border>
      <left style="medium">
        <color indexed="64"/>
      </left>
      <right style="thin">
        <color auto="1"/>
      </right>
      <top style="thin">
        <color indexed="64"/>
      </top>
      <bottom style="thin">
        <color indexed="64"/>
      </bottom>
      <diagonal/>
    </border>
    <border>
      <left style="medium">
        <color indexed="64"/>
      </left>
      <right/>
      <top style="medium">
        <color indexed="64"/>
      </top>
      <bottom style="thin">
        <color indexed="64"/>
      </bottom>
      <diagonal/>
    </border>
    <border>
      <left style="thin">
        <color auto="1"/>
      </left>
      <right style="thin">
        <color auto="1"/>
      </right>
      <top/>
      <bottom style="medium">
        <color indexed="64"/>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auto="1"/>
      </bottom>
      <diagonal/>
    </border>
    <border>
      <left style="thin">
        <color auto="1"/>
      </left>
      <right style="thin">
        <color auto="1"/>
      </right>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diagonal/>
    </border>
    <border>
      <left style="medium">
        <color indexed="64"/>
      </left>
      <right style="medium">
        <color indexed="64"/>
      </right>
      <top style="thin">
        <color auto="1"/>
      </top>
      <bottom style="medium">
        <color indexed="64"/>
      </bottom>
      <diagonal/>
    </border>
    <border>
      <left/>
      <right style="medium">
        <color indexed="64"/>
      </right>
      <top style="thin">
        <color auto="1"/>
      </top>
      <bottom/>
      <diagonal/>
    </border>
  </borders>
  <cellStyleXfs count="4">
    <xf numFmtId="0" fontId="0" fillId="0" borderId="0"/>
    <xf numFmtId="0" fontId="1" fillId="2" borderId="0" applyNumberFormat="0" applyBorder="0" applyAlignment="0" applyProtection="0"/>
    <xf numFmtId="0" fontId="1" fillId="3" borderId="0" applyNumberFormat="0" applyBorder="0" applyAlignment="0" applyProtection="0"/>
    <xf numFmtId="0" fontId="2" fillId="0" borderId="0"/>
  </cellStyleXfs>
  <cellXfs count="562">
    <xf numFmtId="0" fontId="0" fillId="0" borderId="0" xfId="0"/>
    <xf numFmtId="0" fontId="0" fillId="0" borderId="0" xfId="0"/>
    <xf numFmtId="0" fontId="5" fillId="0" borderId="0" xfId="0" applyFont="1"/>
    <xf numFmtId="4" fontId="5" fillId="0" borderId="0" xfId="0" applyNumberFormat="1" applyFont="1"/>
    <xf numFmtId="0" fontId="5" fillId="0" borderId="0" xfId="0" applyFont="1" applyAlignment="1"/>
    <xf numFmtId="0" fontId="5" fillId="0" borderId="0" xfId="0" applyFont="1" applyBorder="1"/>
    <xf numFmtId="0" fontId="12" fillId="0" borderId="0" xfId="0" applyFont="1" applyBorder="1" applyAlignment="1"/>
    <xf numFmtId="4" fontId="11" fillId="0" borderId="0" xfId="2" applyNumberFormat="1" applyFont="1" applyFill="1" applyBorder="1" applyAlignment="1">
      <alignment horizontal="right"/>
    </xf>
    <xf numFmtId="0" fontId="11" fillId="0" borderId="0" xfId="2" applyFont="1" applyFill="1" applyBorder="1"/>
    <xf numFmtId="0" fontId="11" fillId="0" borderId="4" xfId="2" applyFont="1" applyFill="1" applyBorder="1" applyAlignment="1">
      <alignment horizontal="center"/>
    </xf>
    <xf numFmtId="4" fontId="11" fillId="0" borderId="4" xfId="2" applyNumberFormat="1" applyFont="1" applyFill="1" applyBorder="1" applyAlignment="1">
      <alignment horizontal="right"/>
    </xf>
    <xf numFmtId="0" fontId="5" fillId="0" borderId="0" xfId="0" applyFont="1" applyFill="1"/>
    <xf numFmtId="0" fontId="5" fillId="0" borderId="4" xfId="0" applyFont="1" applyBorder="1"/>
    <xf numFmtId="0" fontId="11" fillId="0" borderId="0" xfId="2" applyFont="1" applyFill="1" applyBorder="1" applyAlignment="1">
      <alignment horizontal="center"/>
    </xf>
    <xf numFmtId="0" fontId="9" fillId="0" borderId="0" xfId="0" applyFont="1" applyAlignment="1">
      <alignment vertical="center" wrapText="1"/>
    </xf>
    <xf numFmtId="0" fontId="14" fillId="0" borderId="0" xfId="0" applyFont="1" applyAlignment="1">
      <alignment vertical="center" wrapText="1"/>
    </xf>
    <xf numFmtId="0" fontId="14" fillId="0" borderId="0" xfId="0" applyFont="1" applyAlignment="1"/>
    <xf numFmtId="0" fontId="0" fillId="0" borderId="0" xfId="0"/>
    <xf numFmtId="0" fontId="0" fillId="0" borderId="44" xfId="0" applyBorder="1"/>
    <xf numFmtId="0" fontId="3" fillId="0" borderId="0" xfId="0" applyFont="1" applyAlignment="1">
      <alignment vertical="center" wrapText="1"/>
    </xf>
    <xf numFmtId="0" fontId="4" fillId="0" borderId="0" xfId="0" applyFont="1" applyAlignment="1">
      <alignment vertical="center" wrapText="1"/>
    </xf>
    <xf numFmtId="4" fontId="13" fillId="0" borderId="0" xfId="0" applyNumberFormat="1" applyFont="1" applyBorder="1" applyAlignment="1">
      <alignment horizontal="right"/>
    </xf>
    <xf numFmtId="0" fontId="15" fillId="0" borderId="0" xfId="0" applyFont="1" applyAlignment="1">
      <alignment vertical="top" wrapText="1"/>
    </xf>
    <xf numFmtId="0" fontId="7" fillId="0" borderId="0" xfId="0" applyFont="1" applyAlignment="1">
      <alignment vertical="center"/>
    </xf>
    <xf numFmtId="0" fontId="6" fillId="0" borderId="0" xfId="0" applyFont="1" applyAlignment="1">
      <alignment vertical="center" wrapText="1"/>
    </xf>
    <xf numFmtId="0" fontId="8" fillId="0" borderId="0" xfId="0" applyFont="1" applyFill="1" applyAlignment="1">
      <alignment vertical="center"/>
    </xf>
    <xf numFmtId="0" fontId="10" fillId="0" borderId="0" xfId="0" applyFont="1" applyAlignment="1">
      <alignment vertical="center" wrapText="1"/>
    </xf>
    <xf numFmtId="0" fontId="4" fillId="0" borderId="0" xfId="3" applyFont="1" applyAlignment="1">
      <alignment vertical="center"/>
    </xf>
    <xf numFmtId="0" fontId="11" fillId="0" borderId="0" xfId="0" applyFont="1" applyAlignment="1">
      <alignment vertical="center"/>
    </xf>
    <xf numFmtId="0" fontId="3" fillId="0" borderId="0" xfId="0" applyFont="1" applyBorder="1" applyAlignment="1">
      <alignment vertical="top" wrapText="1"/>
    </xf>
    <xf numFmtId="0" fontId="11" fillId="4" borderId="0" xfId="0" applyFont="1" applyFill="1" applyAlignment="1">
      <alignment vertical="center" wrapText="1"/>
    </xf>
    <xf numFmtId="0" fontId="3" fillId="0" borderId="0" xfId="0" applyFont="1" applyAlignment="1">
      <alignment vertical="center" wrapText="1"/>
    </xf>
    <xf numFmtId="0" fontId="20" fillId="0" borderId="0" xfId="0" applyFont="1"/>
    <xf numFmtId="0" fontId="20" fillId="0" borderId="0" xfId="0" applyFont="1" applyAlignment="1">
      <alignment vertical="center" wrapText="1"/>
    </xf>
    <xf numFmtId="0" fontId="20" fillId="0" borderId="3" xfId="0" applyFont="1" applyBorder="1"/>
    <xf numFmtId="0" fontId="20" fillId="0" borderId="26" xfId="0" applyFont="1" applyBorder="1"/>
    <xf numFmtId="0" fontId="20" fillId="0" borderId="39" xfId="0" applyFont="1" applyBorder="1" applyAlignment="1">
      <alignment horizontal="center"/>
    </xf>
    <xf numFmtId="0" fontId="20" fillId="0" borderId="27" xfId="0" applyFont="1" applyBorder="1"/>
    <xf numFmtId="0" fontId="20" fillId="0" borderId="24" xfId="0" applyFont="1" applyBorder="1" applyAlignment="1">
      <alignment horizontal="center"/>
    </xf>
    <xf numFmtId="0" fontId="20" fillId="0" borderId="28" xfId="0" applyFont="1" applyBorder="1"/>
    <xf numFmtId="0" fontId="20" fillId="0" borderId="32" xfId="0" applyFont="1" applyBorder="1" applyAlignment="1">
      <alignment horizontal="center"/>
    </xf>
    <xf numFmtId="0" fontId="20" fillId="0" borderId="43" xfId="0" applyFont="1" applyBorder="1"/>
    <xf numFmtId="0" fontId="20" fillId="0" borderId="35" xfId="0" applyFont="1" applyBorder="1" applyAlignment="1">
      <alignment horizontal="center"/>
    </xf>
    <xf numFmtId="0" fontId="20" fillId="0" borderId="18" xfId="0" applyFont="1" applyBorder="1" applyAlignment="1">
      <alignment horizontal="center"/>
    </xf>
    <xf numFmtId="0" fontId="20" fillId="0" borderId="0" xfId="0" applyFont="1" applyBorder="1" applyAlignment="1">
      <alignment horizontal="center"/>
    </xf>
    <xf numFmtId="0" fontId="20" fillId="0" borderId="43" xfId="0" applyFont="1" applyBorder="1" applyAlignment="1">
      <alignment vertical="center"/>
    </xf>
    <xf numFmtId="0" fontId="20" fillId="0" borderId="19" xfId="0" applyFont="1" applyBorder="1" applyAlignment="1">
      <alignment horizontal="center"/>
    </xf>
    <xf numFmtId="0" fontId="20" fillId="0" borderId="9" xfId="0" applyFont="1" applyFill="1" applyBorder="1" applyAlignment="1">
      <alignment horizontal="center"/>
    </xf>
    <xf numFmtId="0" fontId="22" fillId="0" borderId="0" xfId="0" applyFont="1"/>
    <xf numFmtId="4" fontId="20" fillId="0" borderId="0" xfId="0" applyNumberFormat="1" applyFont="1"/>
    <xf numFmtId="0" fontId="20" fillId="0" borderId="0" xfId="0" applyFont="1" applyFill="1" applyAlignment="1">
      <alignment vertical="center" wrapText="1"/>
    </xf>
    <xf numFmtId="0" fontId="18" fillId="4" borderId="0" xfId="0" applyFont="1" applyFill="1" applyAlignment="1">
      <alignment vertical="center" wrapText="1"/>
    </xf>
    <xf numFmtId="4" fontId="18" fillId="4" borderId="0" xfId="0" applyNumberFormat="1" applyFont="1" applyFill="1" applyAlignment="1">
      <alignment vertical="center"/>
    </xf>
    <xf numFmtId="0" fontId="20" fillId="0" borderId="37" xfId="0" applyFont="1" applyBorder="1"/>
    <xf numFmtId="0" fontId="20" fillId="0" borderId="7" xfId="0" applyFont="1" applyBorder="1"/>
    <xf numFmtId="0" fontId="20" fillId="0" borderId="2" xfId="0" applyFont="1" applyBorder="1" applyAlignment="1">
      <alignment horizontal="center"/>
    </xf>
    <xf numFmtId="0" fontId="20" fillId="0" borderId="1" xfId="0" applyFont="1" applyBorder="1" applyAlignment="1">
      <alignment horizontal="center"/>
    </xf>
    <xf numFmtId="0" fontId="20" fillId="0" borderId="8" xfId="0" applyFont="1" applyBorder="1"/>
    <xf numFmtId="0" fontId="20" fillId="0" borderId="14" xfId="0" applyFont="1" applyBorder="1" applyAlignment="1">
      <alignment horizontal="center"/>
    </xf>
    <xf numFmtId="0" fontId="20" fillId="0" borderId="10" xfId="0" applyFont="1" applyBorder="1" applyAlignment="1">
      <alignment horizontal="center"/>
    </xf>
    <xf numFmtId="0" fontId="20" fillId="0" borderId="6" xfId="0" applyFont="1" applyBorder="1"/>
    <xf numFmtId="0" fontId="20" fillId="0" borderId="11" xfId="0" applyFont="1" applyBorder="1" applyAlignment="1">
      <alignment horizontal="center" vertical="center"/>
    </xf>
    <xf numFmtId="0" fontId="20" fillId="0" borderId="24" xfId="0" applyFont="1" applyBorder="1" applyAlignment="1">
      <alignment horizontal="center" vertical="center"/>
    </xf>
    <xf numFmtId="0" fontId="20" fillId="0" borderId="4" xfId="0" applyFont="1" applyBorder="1"/>
    <xf numFmtId="0" fontId="20" fillId="0" borderId="13" xfId="0" applyFont="1" applyBorder="1"/>
    <xf numFmtId="0" fontId="20" fillId="0" borderId="17" xfId="0" applyFont="1" applyBorder="1"/>
    <xf numFmtId="0" fontId="20" fillId="0" borderId="14" xfId="0" applyFont="1" applyFill="1" applyBorder="1" applyAlignment="1">
      <alignment horizontal="center"/>
    </xf>
    <xf numFmtId="0" fontId="20" fillId="0" borderId="42" xfId="0" applyFont="1" applyBorder="1"/>
    <xf numFmtId="0" fontId="16" fillId="0" borderId="14" xfId="3" applyFont="1" applyBorder="1" applyAlignment="1">
      <alignment horizontal="center"/>
    </xf>
    <xf numFmtId="0" fontId="20" fillId="0" borderId="40" xfId="0" applyFont="1" applyBorder="1" applyAlignment="1">
      <alignment horizontal="center" vertical="center"/>
    </xf>
    <xf numFmtId="0" fontId="20" fillId="0" borderId="37" xfId="0" applyFont="1" applyBorder="1" applyAlignment="1">
      <alignment vertical="center"/>
    </xf>
    <xf numFmtId="0" fontId="20" fillId="0" borderId="12" xfId="0" applyFont="1" applyBorder="1" applyAlignment="1"/>
    <xf numFmtId="0" fontId="20" fillId="0" borderId="21" xfId="0" applyFont="1" applyBorder="1"/>
    <xf numFmtId="0" fontId="20" fillId="0" borderId="37" xfId="0" applyFont="1" applyBorder="1" applyAlignment="1">
      <alignment horizontal="center"/>
    </xf>
    <xf numFmtId="4" fontId="20" fillId="0" borderId="0" xfId="0" applyNumberFormat="1" applyFont="1" applyAlignment="1">
      <alignment vertical="center"/>
    </xf>
    <xf numFmtId="0" fontId="20" fillId="0" borderId="51" xfId="0" applyFont="1" applyBorder="1" applyAlignment="1">
      <alignment horizontal="center"/>
    </xf>
    <xf numFmtId="0" fontId="16" fillId="0" borderId="10" xfId="3" applyFont="1" applyBorder="1" applyAlignment="1">
      <alignment horizontal="center"/>
    </xf>
    <xf numFmtId="0" fontId="20" fillId="0" borderId="24" xfId="0" applyFont="1" applyFill="1" applyBorder="1" applyAlignment="1">
      <alignment horizontal="center"/>
    </xf>
    <xf numFmtId="0" fontId="20" fillId="0" borderId="21" xfId="0" applyFont="1" applyBorder="1" applyAlignment="1">
      <alignment horizontal="center"/>
    </xf>
    <xf numFmtId="0" fontId="20" fillId="0" borderId="4" xfId="0" applyFont="1" applyBorder="1" applyAlignment="1">
      <alignment horizontal="center"/>
    </xf>
    <xf numFmtId="0" fontId="0" fillId="0" borderId="0" xfId="0" applyBorder="1"/>
    <xf numFmtId="0" fontId="18" fillId="0" borderId="4" xfId="0" applyFont="1" applyBorder="1" applyAlignment="1"/>
    <xf numFmtId="0" fontId="18" fillId="0" borderId="20" xfId="0" applyFont="1" applyBorder="1" applyAlignment="1"/>
    <xf numFmtId="0" fontId="20" fillId="0" borderId="0" xfId="0" applyFont="1" applyBorder="1"/>
    <xf numFmtId="0" fontId="18" fillId="0" borderId="0" xfId="2" applyFont="1" applyFill="1" applyBorder="1" applyAlignment="1">
      <alignment horizontal="center"/>
    </xf>
    <xf numFmtId="4" fontId="18" fillId="0" borderId="0" xfId="2" applyNumberFormat="1" applyFont="1" applyFill="1" applyBorder="1" applyAlignment="1">
      <alignment horizontal="right"/>
    </xf>
    <xf numFmtId="0" fontId="18" fillId="0" borderId="0" xfId="2" applyFont="1" applyFill="1" applyBorder="1"/>
    <xf numFmtId="0" fontId="20" fillId="0" borderId="24" xfId="0" applyFont="1" applyBorder="1" applyAlignment="1">
      <alignment horizontal="center"/>
    </xf>
    <xf numFmtId="0" fontId="20" fillId="0" borderId="56" xfId="0" applyFont="1" applyBorder="1"/>
    <xf numFmtId="0" fontId="20" fillId="0" borderId="57" xfId="0" applyFont="1" applyBorder="1"/>
    <xf numFmtId="0" fontId="20" fillId="0" borderId="58" xfId="0" applyFont="1" applyBorder="1"/>
    <xf numFmtId="0" fontId="20" fillId="0" borderId="59" xfId="0" applyFont="1" applyBorder="1"/>
    <xf numFmtId="0" fontId="20" fillId="0" borderId="61" xfId="0" applyFont="1" applyBorder="1"/>
    <xf numFmtId="0" fontId="20" fillId="0" borderId="62" xfId="0" applyFont="1" applyBorder="1"/>
    <xf numFmtId="0" fontId="20" fillId="0" borderId="63" xfId="0" applyFont="1" applyBorder="1"/>
    <xf numFmtId="0" fontId="20" fillId="0" borderId="58" xfId="0" applyFont="1" applyBorder="1" applyAlignment="1"/>
    <xf numFmtId="0" fontId="20" fillId="0" borderId="67" xfId="0" applyFont="1" applyBorder="1"/>
    <xf numFmtId="0" fontId="20" fillId="0" borderId="68" xfId="0" applyFont="1" applyBorder="1"/>
    <xf numFmtId="0" fontId="20" fillId="0" borderId="69" xfId="0" applyFont="1" applyBorder="1"/>
    <xf numFmtId="0" fontId="20" fillId="0" borderId="70" xfId="0" applyFont="1" applyBorder="1"/>
    <xf numFmtId="0" fontId="20" fillId="0" borderId="71" xfId="0" applyFont="1" applyBorder="1"/>
    <xf numFmtId="0" fontId="20" fillId="0" borderId="72" xfId="0" applyFont="1" applyBorder="1"/>
    <xf numFmtId="0" fontId="20" fillId="0" borderId="40" xfId="0" applyFont="1" applyBorder="1" applyAlignment="1">
      <alignment horizontal="center"/>
    </xf>
    <xf numFmtId="0" fontId="20" fillId="0" borderId="73" xfId="0" applyFont="1" applyBorder="1" applyAlignment="1">
      <alignment horizontal="center"/>
    </xf>
    <xf numFmtId="0" fontId="20" fillId="0" borderId="41" xfId="0" applyFont="1" applyBorder="1"/>
    <xf numFmtId="0" fontId="20" fillId="4" borderId="14" xfId="0" applyFont="1" applyFill="1" applyBorder="1" applyAlignment="1">
      <alignment horizontal="left"/>
    </xf>
    <xf numFmtId="0" fontId="20" fillId="4" borderId="1" xfId="0" applyFont="1" applyFill="1" applyBorder="1" applyAlignment="1">
      <alignment horizontal="left"/>
    </xf>
    <xf numFmtId="0" fontId="20" fillId="4" borderId="11" xfId="0" applyFont="1" applyFill="1" applyBorder="1" applyAlignment="1">
      <alignment horizontal="left"/>
    </xf>
    <xf numFmtId="0" fontId="20" fillId="4" borderId="7" xfId="0" applyFont="1" applyFill="1" applyBorder="1" applyAlignment="1">
      <alignment horizontal="right" vertical="center"/>
    </xf>
    <xf numFmtId="0" fontId="20" fillId="4" borderId="14" xfId="0" applyFont="1" applyFill="1" applyBorder="1"/>
    <xf numFmtId="0" fontId="20" fillId="4" borderId="1" xfId="0" applyFont="1" applyFill="1" applyBorder="1" applyAlignment="1">
      <alignment horizontal="left" vertical="center"/>
    </xf>
    <xf numFmtId="0" fontId="0" fillId="0" borderId="0" xfId="0" applyFill="1"/>
    <xf numFmtId="0" fontId="3" fillId="0" borderId="0" xfId="0" applyFont="1" applyFill="1" applyAlignment="1">
      <alignment horizontal="center"/>
    </xf>
    <xf numFmtId="0" fontId="20" fillId="4" borderId="8" xfId="0" applyFont="1" applyFill="1" applyBorder="1" applyAlignment="1">
      <alignment horizontal="right" vertical="center"/>
    </xf>
    <xf numFmtId="0" fontId="20" fillId="4" borderId="6" xfId="0" applyFont="1" applyFill="1" applyBorder="1" applyAlignment="1">
      <alignment horizontal="right" vertical="center" wrapText="1"/>
    </xf>
    <xf numFmtId="0" fontId="20" fillId="4" borderId="7" xfId="0" applyFont="1" applyFill="1" applyBorder="1" applyAlignment="1">
      <alignment horizontal="right" vertical="center" wrapText="1"/>
    </xf>
    <xf numFmtId="0" fontId="20" fillId="4" borderId="8" xfId="0" applyFont="1" applyFill="1" applyBorder="1" applyAlignment="1">
      <alignment horizontal="right" vertical="center" wrapText="1"/>
    </xf>
    <xf numFmtId="0" fontId="20" fillId="4" borderId="74" xfId="0" applyFont="1" applyFill="1" applyBorder="1" applyAlignment="1">
      <alignment horizontal="right" vertical="center"/>
    </xf>
    <xf numFmtId="0" fontId="20" fillId="0" borderId="17" xfId="0" applyFont="1" applyBorder="1" applyAlignment="1">
      <alignment horizontal="right" vertical="top"/>
    </xf>
    <xf numFmtId="0" fontId="20" fillId="4" borderId="24" xfId="0" applyFont="1" applyFill="1" applyBorder="1" applyAlignment="1">
      <alignment horizontal="center"/>
    </xf>
    <xf numFmtId="0" fontId="20" fillId="4" borderId="32" xfId="0" applyFont="1" applyFill="1" applyBorder="1" applyAlignment="1">
      <alignment horizontal="center"/>
    </xf>
    <xf numFmtId="0" fontId="20" fillId="0" borderId="13" xfId="0" applyFont="1" applyBorder="1" applyAlignment="1"/>
    <xf numFmtId="0" fontId="20" fillId="4" borderId="0" xfId="0" applyFont="1" applyFill="1" applyBorder="1" applyAlignment="1">
      <alignment horizontal="center"/>
    </xf>
    <xf numFmtId="0" fontId="20" fillId="0" borderId="15" xfId="0" applyFont="1" applyBorder="1" applyAlignment="1">
      <alignment horizontal="right" vertical="top"/>
    </xf>
    <xf numFmtId="0" fontId="20" fillId="4" borderId="2" xfId="0" applyFont="1" applyFill="1" applyBorder="1" applyAlignment="1">
      <alignment horizontal="center"/>
    </xf>
    <xf numFmtId="0" fontId="20" fillId="4" borderId="1" xfId="0" applyFont="1" applyFill="1" applyBorder="1" applyAlignment="1">
      <alignment horizontal="center"/>
    </xf>
    <xf numFmtId="0" fontId="20" fillId="4" borderId="39" xfId="0" applyFont="1" applyFill="1" applyBorder="1" applyAlignment="1">
      <alignment horizontal="center"/>
    </xf>
    <xf numFmtId="0" fontId="20" fillId="4" borderId="18" xfId="0" applyFont="1" applyFill="1" applyBorder="1" applyAlignment="1">
      <alignment horizontal="center"/>
    </xf>
    <xf numFmtId="0" fontId="20" fillId="4" borderId="11" xfId="0" applyFont="1" applyFill="1" applyBorder="1" applyAlignment="1">
      <alignment horizontal="center"/>
    </xf>
    <xf numFmtId="0" fontId="20" fillId="0" borderId="77" xfId="0" applyFont="1" applyBorder="1" applyAlignment="1">
      <alignment horizontal="center"/>
    </xf>
    <xf numFmtId="0" fontId="20" fillId="4" borderId="14" xfId="0" applyFont="1" applyFill="1" applyBorder="1" applyAlignment="1">
      <alignment horizontal="center"/>
    </xf>
    <xf numFmtId="0" fontId="20" fillId="0" borderId="10" xfId="0" applyFont="1" applyFill="1" applyBorder="1" applyAlignment="1">
      <alignment horizontal="center"/>
    </xf>
    <xf numFmtId="0" fontId="20" fillId="0" borderId="74" xfId="0" applyFont="1" applyBorder="1"/>
    <xf numFmtId="0" fontId="20" fillId="0" borderId="15" xfId="0" applyFont="1" applyBorder="1"/>
    <xf numFmtId="0" fontId="20" fillId="0" borderId="40" xfId="0" applyFont="1" applyFill="1" applyBorder="1" applyAlignment="1">
      <alignment horizontal="center"/>
    </xf>
    <xf numFmtId="0" fontId="20" fillId="0" borderId="35" xfId="0" applyFont="1" applyFill="1" applyBorder="1" applyAlignment="1">
      <alignment horizontal="center"/>
    </xf>
    <xf numFmtId="0" fontId="20" fillId="0" borderId="18" xfId="0" applyFont="1" applyFill="1" applyBorder="1" applyAlignment="1">
      <alignment horizontal="center"/>
    </xf>
    <xf numFmtId="0" fontId="16" fillId="4" borderId="10" xfId="0" applyFont="1" applyFill="1" applyBorder="1" applyAlignment="1">
      <alignment horizontal="left" vertical="center"/>
    </xf>
    <xf numFmtId="0" fontId="20" fillId="0" borderId="13" xfId="0" applyFont="1" applyFill="1" applyBorder="1" applyAlignment="1">
      <alignment horizontal="right" vertical="center"/>
    </xf>
    <xf numFmtId="0" fontId="20" fillId="0" borderId="14" xfId="0" applyFont="1" applyFill="1" applyBorder="1" applyAlignment="1">
      <alignment horizontal="left"/>
    </xf>
    <xf numFmtId="0" fontId="20" fillId="4" borderId="6" xfId="0" applyFont="1" applyFill="1" applyBorder="1" applyAlignment="1">
      <alignment horizontal="right" vertical="center"/>
    </xf>
    <xf numFmtId="0" fontId="20" fillId="4" borderId="10" xfId="0" applyFont="1" applyFill="1" applyBorder="1" applyAlignment="1">
      <alignment horizontal="left" vertical="center"/>
    </xf>
    <xf numFmtId="0" fontId="20" fillId="4" borderId="14" xfId="0" applyFont="1" applyFill="1" applyBorder="1" applyAlignment="1">
      <alignment horizontal="left" vertical="center"/>
    </xf>
    <xf numFmtId="0" fontId="20" fillId="0" borderId="0" xfId="0" applyFont="1" applyFill="1"/>
    <xf numFmtId="0" fontId="0" fillId="0" borderId="0" xfId="0" applyBorder="1"/>
    <xf numFmtId="0" fontId="20" fillId="0" borderId="45" xfId="0" applyFont="1" applyBorder="1" applyAlignment="1">
      <alignment horizontal="center"/>
    </xf>
    <xf numFmtId="0" fontId="20" fillId="0" borderId="11" xfId="0" applyFont="1" applyBorder="1" applyAlignment="1">
      <alignment horizontal="center"/>
    </xf>
    <xf numFmtId="0" fontId="20" fillId="4" borderId="9" xfId="0" applyFont="1" applyFill="1" applyBorder="1" applyAlignment="1">
      <alignment horizontal="left"/>
    </xf>
    <xf numFmtId="0" fontId="20" fillId="4" borderId="40" xfId="0" applyFont="1" applyFill="1" applyBorder="1" applyAlignment="1">
      <alignment horizontal="left"/>
    </xf>
    <xf numFmtId="0" fontId="20" fillId="0" borderId="12" xfId="0" applyFont="1" applyFill="1" applyBorder="1" applyAlignment="1">
      <alignment horizontal="right" vertical="center"/>
    </xf>
    <xf numFmtId="0" fontId="20" fillId="0" borderId="2" xfId="0" applyFont="1" applyFill="1" applyBorder="1" applyAlignment="1">
      <alignment horizontal="left"/>
    </xf>
    <xf numFmtId="4" fontId="18" fillId="0" borderId="43" xfId="0" applyNumberFormat="1" applyFont="1" applyBorder="1"/>
    <xf numFmtId="0" fontId="20" fillId="0" borderId="49" xfId="0" applyFont="1" applyBorder="1" applyAlignment="1">
      <alignment horizontal="center"/>
    </xf>
    <xf numFmtId="0" fontId="3" fillId="0" borderId="0" xfId="0" applyFont="1"/>
    <xf numFmtId="4" fontId="0" fillId="0" borderId="0" xfId="0" applyNumberFormat="1"/>
    <xf numFmtId="2" fontId="5" fillId="0" borderId="0" xfId="0" applyNumberFormat="1" applyFont="1"/>
    <xf numFmtId="2" fontId="0" fillId="0" borderId="0" xfId="0" applyNumberFormat="1"/>
    <xf numFmtId="2" fontId="5" fillId="0" borderId="0" xfId="0" applyNumberFormat="1" applyFont="1" applyBorder="1"/>
    <xf numFmtId="0" fontId="24" fillId="4" borderId="0" xfId="0" applyFont="1" applyFill="1" applyAlignment="1">
      <alignment vertical="top" wrapText="1"/>
    </xf>
    <xf numFmtId="0" fontId="24" fillId="4" borderId="0" xfId="0" applyFont="1" applyFill="1" applyAlignment="1">
      <alignment vertical="center"/>
    </xf>
    <xf numFmtId="4" fontId="18" fillId="4" borderId="1" xfId="0" applyNumberFormat="1" applyFont="1" applyFill="1" applyBorder="1" applyAlignment="1"/>
    <xf numFmtId="4" fontId="20" fillId="4" borderId="1" xfId="0" applyNumberFormat="1" applyFont="1" applyFill="1" applyBorder="1" applyAlignment="1"/>
    <xf numFmtId="4" fontId="20" fillId="4" borderId="1" xfId="0" applyNumberFormat="1" applyFont="1" applyFill="1" applyBorder="1" applyAlignment="1">
      <alignment vertical="center"/>
    </xf>
    <xf numFmtId="4" fontId="20" fillId="0" borderId="1" xfId="0" applyNumberFormat="1" applyFont="1" applyFill="1" applyBorder="1" applyAlignment="1"/>
    <xf numFmtId="4" fontId="16" fillId="4" borderId="1" xfId="0" applyNumberFormat="1" applyFont="1" applyFill="1" applyBorder="1" applyAlignment="1"/>
    <xf numFmtId="4" fontId="20" fillId="0" borderId="1" xfId="0" applyNumberFormat="1" applyFont="1" applyBorder="1" applyAlignment="1"/>
    <xf numFmtId="4" fontId="20" fillId="0" borderId="10" xfId="0" applyNumberFormat="1" applyFont="1" applyFill="1" applyBorder="1" applyAlignment="1"/>
    <xf numFmtId="4" fontId="18" fillId="4" borderId="2" xfId="0" applyNumberFormat="1" applyFont="1" applyFill="1" applyBorder="1" applyAlignment="1"/>
    <xf numFmtId="4" fontId="20" fillId="4" borderId="14" xfId="0" applyNumberFormat="1" applyFont="1" applyFill="1" applyBorder="1" applyAlignment="1"/>
    <xf numFmtId="4" fontId="20" fillId="4" borderId="10" xfId="0" applyNumberFormat="1" applyFont="1" applyFill="1" applyBorder="1" applyAlignment="1"/>
    <xf numFmtId="4" fontId="20" fillId="0" borderId="2" xfId="0" applyNumberFormat="1" applyFont="1" applyFill="1" applyBorder="1" applyAlignment="1"/>
    <xf numFmtId="4" fontId="18" fillId="0" borderId="43" xfId="0" applyNumberFormat="1" applyFont="1" applyBorder="1" applyAlignment="1"/>
    <xf numFmtId="4" fontId="18" fillId="0" borderId="43" xfId="0" applyNumberFormat="1" applyFont="1" applyFill="1" applyBorder="1" applyAlignment="1"/>
    <xf numFmtId="4" fontId="20" fillId="4" borderId="2" xfId="0" applyNumberFormat="1" applyFont="1" applyFill="1" applyBorder="1" applyAlignment="1"/>
    <xf numFmtId="4" fontId="18" fillId="4" borderId="43" xfId="0" applyNumberFormat="1" applyFont="1" applyFill="1" applyBorder="1" applyAlignment="1"/>
    <xf numFmtId="4" fontId="20" fillId="4" borderId="82" xfId="0" applyNumberFormat="1" applyFont="1" applyFill="1" applyBorder="1" applyAlignment="1"/>
    <xf numFmtId="4" fontId="18" fillId="0" borderId="43" xfId="0" applyNumberFormat="1" applyFont="1" applyFill="1" applyBorder="1" applyAlignment="1">
      <alignment vertical="center"/>
    </xf>
    <xf numFmtId="4" fontId="20" fillId="0" borderId="10" xfId="0" applyNumberFormat="1" applyFont="1" applyBorder="1" applyAlignment="1"/>
    <xf numFmtId="4" fontId="18" fillId="0" borderId="83" xfId="0" applyNumberFormat="1" applyFont="1" applyBorder="1"/>
    <xf numFmtId="4" fontId="20" fillId="0" borderId="83" xfId="0" applyNumberFormat="1" applyFont="1" applyBorder="1"/>
    <xf numFmtId="4" fontId="18" fillId="4" borderId="83" xfId="0" applyNumberFormat="1" applyFont="1" applyFill="1" applyBorder="1" applyAlignment="1"/>
    <xf numFmtId="4" fontId="16" fillId="4" borderId="83" xfId="0" applyNumberFormat="1" applyFont="1" applyFill="1" applyBorder="1" applyAlignment="1"/>
    <xf numFmtId="4" fontId="20" fillId="4" borderId="83" xfId="0" applyNumberFormat="1" applyFont="1" applyFill="1" applyBorder="1" applyAlignment="1"/>
    <xf numFmtId="4" fontId="20" fillId="4" borderId="84" xfId="0" applyNumberFormat="1" applyFont="1" applyFill="1" applyBorder="1" applyAlignment="1"/>
    <xf numFmtId="4" fontId="20" fillId="4" borderId="85" xfId="0" applyNumberFormat="1" applyFont="1" applyFill="1" applyBorder="1" applyAlignment="1"/>
    <xf numFmtId="4" fontId="20" fillId="0" borderId="84" xfId="0" applyNumberFormat="1" applyFont="1" applyBorder="1"/>
    <xf numFmtId="4" fontId="20" fillId="0" borderId="85" xfId="0" applyNumberFormat="1" applyFont="1" applyBorder="1"/>
    <xf numFmtId="4" fontId="16" fillId="4" borderId="84" xfId="0" applyNumberFormat="1" applyFont="1" applyFill="1" applyBorder="1" applyAlignment="1"/>
    <xf numFmtId="4" fontId="23" fillId="4" borderId="43" xfId="0" applyNumberFormat="1" applyFont="1" applyFill="1" applyBorder="1" applyAlignment="1"/>
    <xf numFmtId="4" fontId="20" fillId="4" borderId="27" xfId="0" applyNumberFormat="1" applyFont="1" applyFill="1" applyBorder="1" applyAlignment="1"/>
    <xf numFmtId="4" fontId="20" fillId="0" borderId="83" xfId="0" applyNumberFormat="1" applyFont="1" applyFill="1" applyBorder="1" applyAlignment="1"/>
    <xf numFmtId="4" fontId="18" fillId="4" borderId="28" xfId="0" applyNumberFormat="1" applyFont="1" applyFill="1" applyBorder="1" applyAlignment="1"/>
    <xf numFmtId="4" fontId="20" fillId="0" borderId="85" xfId="0" applyNumberFormat="1" applyFont="1" applyFill="1" applyBorder="1" applyAlignment="1"/>
    <xf numFmtId="4" fontId="16" fillId="4" borderId="85" xfId="0" applyNumberFormat="1" applyFont="1" applyFill="1" applyBorder="1" applyAlignment="1"/>
    <xf numFmtId="4" fontId="18" fillId="4" borderId="43" xfId="0" applyNumberFormat="1" applyFont="1" applyFill="1" applyBorder="1" applyAlignment="1">
      <alignment vertical="center"/>
    </xf>
    <xf numFmtId="4" fontId="5" fillId="0" borderId="0" xfId="0" applyNumberFormat="1" applyFont="1" applyFill="1"/>
    <xf numFmtId="4" fontId="10" fillId="0" borderId="0" xfId="0" applyNumberFormat="1" applyFont="1" applyAlignment="1">
      <alignment vertical="center" wrapText="1"/>
    </xf>
    <xf numFmtId="4" fontId="5" fillId="0" borderId="0" xfId="0" applyNumberFormat="1" applyFont="1" applyAlignment="1"/>
    <xf numFmtId="4" fontId="14" fillId="0" borderId="0" xfId="0" applyNumberFormat="1" applyFont="1" applyAlignment="1">
      <alignment vertical="center" wrapText="1"/>
    </xf>
    <xf numFmtId="4" fontId="14" fillId="0" borderId="0" xfId="0" applyNumberFormat="1" applyFont="1" applyAlignment="1"/>
    <xf numFmtId="4" fontId="9" fillId="0" borderId="0" xfId="0" applyNumberFormat="1" applyFont="1" applyAlignment="1">
      <alignment vertical="center" wrapText="1"/>
    </xf>
    <xf numFmtId="4" fontId="5" fillId="0" borderId="14" xfId="0" applyNumberFormat="1" applyFont="1" applyBorder="1"/>
    <xf numFmtId="4" fontId="20" fillId="0" borderId="0" xfId="0" applyNumberFormat="1" applyFont="1" applyFill="1" applyAlignment="1">
      <alignment vertical="center" wrapText="1"/>
    </xf>
    <xf numFmtId="4" fontId="20" fillId="0" borderId="0" xfId="0" applyNumberFormat="1" applyFont="1" applyAlignment="1">
      <alignment vertical="center" wrapText="1"/>
    </xf>
    <xf numFmtId="4" fontId="18" fillId="4" borderId="0" xfId="0" applyNumberFormat="1" applyFont="1" applyFill="1" applyAlignment="1">
      <alignment vertical="center" wrapText="1"/>
    </xf>
    <xf numFmtId="4" fontId="16" fillId="0" borderId="0" xfId="0" applyNumberFormat="1" applyFont="1" applyAlignment="1">
      <alignment vertical="center" wrapText="1"/>
    </xf>
    <xf numFmtId="4" fontId="16" fillId="0" borderId="84" xfId="0" applyNumberFormat="1" applyFont="1" applyFill="1" applyBorder="1"/>
    <xf numFmtId="4" fontId="16" fillId="0" borderId="85" xfId="0" applyNumberFormat="1" applyFont="1" applyFill="1" applyBorder="1"/>
    <xf numFmtId="4" fontId="21" fillId="0" borderId="43" xfId="0" applyNumberFormat="1" applyFont="1" applyFill="1" applyBorder="1"/>
    <xf numFmtId="4" fontId="16" fillId="0" borderId="27" xfId="0" applyNumberFormat="1" applyFont="1" applyFill="1" applyBorder="1"/>
    <xf numFmtId="4" fontId="16" fillId="0" borderId="83" xfId="0" applyNumberFormat="1" applyFont="1" applyFill="1" applyBorder="1"/>
    <xf numFmtId="4" fontId="18" fillId="0" borderId="43" xfId="0" applyNumberFormat="1" applyFont="1" applyFill="1" applyBorder="1"/>
    <xf numFmtId="4" fontId="20" fillId="0" borderId="84" xfId="0" applyNumberFormat="1" applyFont="1" applyFill="1" applyBorder="1"/>
    <xf numFmtId="4" fontId="20" fillId="0" borderId="83" xfId="0" applyNumberFormat="1" applyFont="1" applyFill="1" applyBorder="1"/>
    <xf numFmtId="4" fontId="20" fillId="0" borderId="85" xfId="0" applyNumberFormat="1" applyFont="1" applyFill="1" applyBorder="1"/>
    <xf numFmtId="0" fontId="20" fillId="6" borderId="15" xfId="1" applyFont="1" applyFill="1" applyBorder="1" applyAlignment="1">
      <alignment vertical="center" wrapText="1"/>
    </xf>
    <xf numFmtId="0" fontId="20" fillId="6" borderId="11" xfId="1" applyFont="1" applyFill="1" applyBorder="1" applyAlignment="1">
      <alignment vertical="center" wrapText="1"/>
    </xf>
    <xf numFmtId="4" fontId="20" fillId="6" borderId="43" xfId="0" applyNumberFormat="1" applyFont="1" applyFill="1" applyBorder="1" applyAlignment="1">
      <alignment horizontal="center" vertical="center"/>
    </xf>
    <xf numFmtId="0" fontId="20" fillId="7" borderId="7" xfId="0" applyFont="1" applyFill="1" applyBorder="1" applyAlignment="1">
      <alignment horizontal="right" vertical="center"/>
    </xf>
    <xf numFmtId="0" fontId="20" fillId="7" borderId="1" xfId="0" applyFont="1" applyFill="1" applyBorder="1"/>
    <xf numFmtId="4" fontId="5" fillId="7" borderId="2" xfId="0" applyNumberFormat="1" applyFont="1" applyFill="1" applyBorder="1" applyAlignment="1">
      <alignment vertical="center"/>
    </xf>
    <xf numFmtId="0" fontId="18" fillId="6" borderId="8" xfId="2" applyFont="1" applyFill="1" applyBorder="1" applyAlignment="1">
      <alignment horizontal="center" vertical="center"/>
    </xf>
    <xf numFmtId="4" fontId="18" fillId="6" borderId="43" xfId="2" applyNumberFormat="1" applyFont="1" applyFill="1" applyBorder="1" applyAlignment="1"/>
    <xf numFmtId="0" fontId="20" fillId="6" borderId="6" xfId="2" applyFont="1" applyFill="1" applyBorder="1" applyAlignment="1">
      <alignment wrapText="1"/>
    </xf>
    <xf numFmtId="0" fontId="20" fillId="6" borderId="37" xfId="2" applyFont="1" applyFill="1" applyBorder="1" applyAlignment="1">
      <alignment wrapText="1"/>
    </xf>
    <xf numFmtId="0" fontId="16" fillId="7" borderId="43" xfId="3" applyFont="1" applyFill="1" applyBorder="1" applyAlignment="1">
      <alignment vertical="center"/>
    </xf>
    <xf numFmtId="4" fontId="5" fillId="7" borderId="43" xfId="0" applyNumberFormat="1" applyFont="1" applyFill="1" applyBorder="1" applyAlignment="1">
      <alignment vertical="center"/>
    </xf>
    <xf numFmtId="0" fontId="18" fillId="6" borderId="43" xfId="2" applyFont="1" applyFill="1" applyBorder="1"/>
    <xf numFmtId="0" fontId="20" fillId="6" borderId="15" xfId="2" applyFont="1" applyFill="1" applyBorder="1" applyAlignment="1">
      <alignment wrapText="1"/>
    </xf>
    <xf numFmtId="0" fontId="20" fillId="6" borderId="11" xfId="2" applyFont="1" applyFill="1" applyBorder="1" applyAlignment="1">
      <alignment wrapText="1"/>
    </xf>
    <xf numFmtId="0" fontId="16" fillId="7" borderId="8" xfId="3" applyFont="1" applyFill="1" applyBorder="1" applyAlignment="1">
      <alignment vertical="center"/>
    </xf>
    <xf numFmtId="4" fontId="5" fillId="7" borderId="27" xfId="0" applyNumberFormat="1" applyFont="1" applyFill="1" applyBorder="1" applyAlignment="1">
      <alignment vertical="center"/>
    </xf>
    <xf numFmtId="0" fontId="18" fillId="6" borderId="37" xfId="2" applyFont="1" applyFill="1" applyBorder="1"/>
    <xf numFmtId="4" fontId="21" fillId="6" borderId="43" xfId="0" applyNumberFormat="1" applyFont="1" applyFill="1" applyBorder="1"/>
    <xf numFmtId="0" fontId="20" fillId="6" borderId="19" xfId="2" applyFont="1" applyFill="1" applyBorder="1" applyAlignment="1">
      <alignment wrapText="1"/>
    </xf>
    <xf numFmtId="4" fontId="20" fillId="6" borderId="81" xfId="0" applyNumberFormat="1" applyFont="1" applyFill="1" applyBorder="1" applyAlignment="1">
      <alignment horizontal="center" vertical="center"/>
    </xf>
    <xf numFmtId="0" fontId="16" fillId="7" borderId="3" xfId="3" applyFont="1" applyFill="1" applyBorder="1" applyAlignment="1">
      <alignment vertical="center"/>
    </xf>
    <xf numFmtId="4" fontId="5" fillId="7" borderId="85" xfId="0" applyNumberFormat="1" applyFont="1" applyFill="1" applyBorder="1"/>
    <xf numFmtId="0" fontId="18" fillId="6" borderId="41" xfId="2" applyFont="1" applyFill="1" applyBorder="1"/>
    <xf numFmtId="4" fontId="18" fillId="6" borderId="3" xfId="0" applyNumberFormat="1" applyFont="1" applyFill="1" applyBorder="1"/>
    <xf numFmtId="4" fontId="20" fillId="6" borderId="26" xfId="0" applyNumberFormat="1" applyFont="1" applyFill="1" applyBorder="1" applyAlignment="1">
      <alignment horizontal="center" vertical="center"/>
    </xf>
    <xf numFmtId="0" fontId="20" fillId="6" borderId="3" xfId="2" applyFont="1" applyFill="1" applyBorder="1" applyAlignment="1">
      <alignment wrapText="1"/>
    </xf>
    <xf numFmtId="4" fontId="5" fillId="7" borderId="43" xfId="0" applyNumberFormat="1" applyFont="1" applyFill="1" applyBorder="1"/>
    <xf numFmtId="0" fontId="18" fillId="6" borderId="17" xfId="2" applyFont="1" applyFill="1" applyBorder="1" applyAlignment="1">
      <alignment vertical="center"/>
    </xf>
    <xf numFmtId="4" fontId="18" fillId="6" borderId="43" xfId="2" applyNumberFormat="1" applyFont="1" applyFill="1" applyBorder="1" applyAlignment="1">
      <alignment vertical="center"/>
    </xf>
    <xf numFmtId="4" fontId="16" fillId="7" borderId="43" xfId="3" applyNumberFormat="1" applyFont="1" applyFill="1" applyBorder="1" applyAlignment="1">
      <alignment horizontal="center"/>
    </xf>
    <xf numFmtId="0" fontId="18" fillId="6" borderId="37" xfId="2" applyFont="1" applyFill="1" applyBorder="1" applyAlignment="1">
      <alignment vertical="center"/>
    </xf>
    <xf numFmtId="0" fontId="20" fillId="6" borderId="42" xfId="2" applyFont="1" applyFill="1" applyBorder="1" applyAlignment="1">
      <alignment wrapText="1"/>
    </xf>
    <xf numFmtId="0" fontId="20" fillId="6" borderId="38" xfId="2" applyFont="1" applyFill="1" applyBorder="1" applyAlignment="1">
      <alignment wrapText="1"/>
    </xf>
    <xf numFmtId="0" fontId="16" fillId="7" borderId="41" xfId="3" applyFont="1" applyFill="1" applyBorder="1" applyAlignment="1">
      <alignment vertical="center"/>
    </xf>
    <xf numFmtId="4" fontId="16" fillId="7" borderId="43" xfId="3" applyNumberFormat="1" applyFont="1" applyFill="1" applyBorder="1" applyAlignment="1"/>
    <xf numFmtId="0" fontId="18" fillId="6" borderId="43" xfId="2" applyFont="1" applyFill="1" applyBorder="1" applyAlignment="1">
      <alignment vertical="center"/>
    </xf>
    <xf numFmtId="0" fontId="20" fillId="6" borderId="21" xfId="2" applyFont="1" applyFill="1" applyBorder="1" applyAlignment="1">
      <alignment wrapText="1"/>
    </xf>
    <xf numFmtId="0" fontId="18" fillId="6" borderId="41" xfId="2" applyFont="1" applyFill="1" applyBorder="1" applyAlignment="1">
      <alignment vertical="center"/>
    </xf>
    <xf numFmtId="0" fontId="20" fillId="4" borderId="16" xfId="0" applyFont="1" applyFill="1" applyBorder="1" applyAlignment="1">
      <alignment horizontal="left"/>
    </xf>
    <xf numFmtId="0" fontId="18" fillId="0" borderId="0" xfId="0" applyFont="1" applyAlignment="1">
      <alignment horizontal="center" vertical="center"/>
    </xf>
    <xf numFmtId="0" fontId="20" fillId="0" borderId="0" xfId="0" applyFont="1" applyFill="1" applyAlignment="1">
      <alignment horizontal="left" wrapText="1"/>
    </xf>
    <xf numFmtId="4" fontId="20" fillId="4" borderId="25" xfId="0" applyNumberFormat="1" applyFont="1" applyFill="1" applyBorder="1" applyAlignment="1"/>
    <xf numFmtId="4" fontId="20" fillId="4" borderId="81" xfId="0" applyNumberFormat="1" applyFont="1" applyFill="1" applyBorder="1" applyAlignment="1"/>
    <xf numFmtId="4" fontId="20" fillId="4" borderId="86" xfId="0" applyNumberFormat="1" applyFont="1" applyFill="1" applyBorder="1" applyAlignment="1"/>
    <xf numFmtId="4" fontId="20" fillId="4" borderId="44" xfId="0" applyNumberFormat="1" applyFont="1" applyFill="1" applyBorder="1" applyAlignment="1"/>
    <xf numFmtId="4" fontId="20" fillId="4" borderId="53" xfId="0" applyNumberFormat="1" applyFont="1" applyFill="1" applyBorder="1" applyAlignment="1"/>
    <xf numFmtId="4" fontId="20" fillId="4" borderId="87" xfId="0" applyNumberFormat="1" applyFont="1" applyFill="1" applyBorder="1" applyAlignment="1"/>
    <xf numFmtId="4" fontId="18" fillId="6" borderId="5" xfId="2" applyNumberFormat="1" applyFont="1" applyFill="1" applyBorder="1" applyAlignment="1">
      <alignment vertical="center"/>
    </xf>
    <xf numFmtId="0" fontId="20" fillId="4" borderId="87" xfId="0" applyFont="1" applyFill="1" applyBorder="1" applyAlignment="1">
      <alignment horizontal="left"/>
    </xf>
    <xf numFmtId="4" fontId="20" fillId="6" borderId="37" xfId="0" applyNumberFormat="1" applyFont="1" applyFill="1" applyBorder="1" applyAlignment="1">
      <alignment horizontal="center" vertical="center"/>
    </xf>
    <xf numFmtId="0" fontId="5" fillId="4" borderId="0" xfId="0" applyFont="1" applyFill="1" applyBorder="1"/>
    <xf numFmtId="4" fontId="18" fillId="4" borderId="14" xfId="0" applyNumberFormat="1" applyFont="1" applyFill="1" applyBorder="1" applyAlignment="1"/>
    <xf numFmtId="0" fontId="18" fillId="4" borderId="0" xfId="0" applyFont="1" applyFill="1"/>
    <xf numFmtId="4" fontId="16" fillId="4" borderId="85" xfId="0" applyNumberFormat="1" applyFont="1" applyFill="1" applyBorder="1" applyAlignment="1">
      <alignment horizontal="right"/>
    </xf>
    <xf numFmtId="0" fontId="5" fillId="4" borderId="0" xfId="0" applyFont="1" applyFill="1"/>
    <xf numFmtId="0" fontId="2" fillId="0" borderId="0" xfId="3"/>
    <xf numFmtId="0" fontId="18" fillId="0" borderId="0" xfId="0" applyFont="1" applyAlignment="1">
      <alignment horizontal="center" vertical="center"/>
    </xf>
    <xf numFmtId="4" fontId="18" fillId="6" borderId="3" xfId="2" applyNumberFormat="1" applyFont="1" applyFill="1" applyBorder="1" applyAlignment="1">
      <alignment vertical="center"/>
    </xf>
    <xf numFmtId="0" fontId="0" fillId="0" borderId="0" xfId="0" applyAlignment="1"/>
    <xf numFmtId="0" fontId="20" fillId="0" borderId="7" xfId="0" applyFont="1" applyBorder="1" applyAlignment="1"/>
    <xf numFmtId="0" fontId="20" fillId="0" borderId="29" xfId="0" applyFont="1" applyBorder="1" applyAlignment="1"/>
    <xf numFmtId="0" fontId="20" fillId="0" borderId="34" xfId="0" applyFont="1" applyBorder="1" applyAlignment="1"/>
    <xf numFmtId="0" fontId="20" fillId="0" borderId="35" xfId="0" applyFont="1" applyBorder="1" applyAlignment="1"/>
    <xf numFmtId="0" fontId="5" fillId="0" borderId="0" xfId="0" applyFont="1" applyFill="1" applyBorder="1"/>
    <xf numFmtId="4" fontId="21" fillId="0" borderId="26" xfId="0" applyNumberFormat="1" applyFont="1" applyFill="1" applyBorder="1"/>
    <xf numFmtId="4" fontId="21" fillId="0" borderId="28" xfId="0" applyNumberFormat="1" applyFont="1" applyFill="1" applyBorder="1" applyAlignment="1">
      <alignment horizontal="right"/>
    </xf>
    <xf numFmtId="4" fontId="16" fillId="0" borderId="1" xfId="0" applyNumberFormat="1" applyFont="1" applyFill="1" applyBorder="1"/>
    <xf numFmtId="0" fontId="20" fillId="0" borderId="22" xfId="0" applyFont="1" applyBorder="1" applyAlignment="1">
      <alignment horizontal="left"/>
    </xf>
    <xf numFmtId="0" fontId="20" fillId="0" borderId="23" xfId="0" applyFont="1" applyBorder="1" applyAlignment="1">
      <alignment horizontal="left"/>
    </xf>
    <xf numFmtId="0" fontId="20" fillId="0" borderId="24" xfId="0" applyFont="1" applyBorder="1" applyAlignment="1">
      <alignment horizontal="left"/>
    </xf>
    <xf numFmtId="0" fontId="18" fillId="5" borderId="3" xfId="0" applyFont="1" applyFill="1" applyBorder="1" applyAlignment="1">
      <alignment horizontal="center"/>
    </xf>
    <xf numFmtId="0" fontId="18" fillId="5" borderId="4" xfId="0" applyFont="1" applyFill="1" applyBorder="1" applyAlignment="1">
      <alignment horizontal="center"/>
    </xf>
    <xf numFmtId="0" fontId="18" fillId="5" borderId="20" xfId="0" applyFont="1" applyFill="1" applyBorder="1" applyAlignment="1">
      <alignment horizontal="center"/>
    </xf>
    <xf numFmtId="0" fontId="20" fillId="0" borderId="30" xfId="0" applyFont="1" applyFill="1" applyBorder="1" applyAlignment="1">
      <alignment horizontal="left"/>
    </xf>
    <xf numFmtId="0" fontId="20" fillId="0" borderId="31" xfId="0" applyFont="1" applyFill="1" applyBorder="1" applyAlignment="1">
      <alignment horizontal="left"/>
    </xf>
    <xf numFmtId="0" fontId="20" fillId="0" borderId="32" xfId="0" applyFont="1" applyFill="1" applyBorder="1" applyAlignment="1">
      <alignment horizontal="left"/>
    </xf>
    <xf numFmtId="0" fontId="20" fillId="0" borderId="21" xfId="0" applyFont="1" applyBorder="1" applyAlignment="1">
      <alignment horizontal="left"/>
    </xf>
    <xf numFmtId="0" fontId="20" fillId="0" borderId="4" xfId="0" applyFont="1" applyBorder="1" applyAlignment="1">
      <alignment horizontal="left"/>
    </xf>
    <xf numFmtId="0" fontId="20" fillId="0" borderId="20" xfId="0" applyFont="1" applyBorder="1" applyAlignment="1">
      <alignment horizontal="left"/>
    </xf>
    <xf numFmtId="0" fontId="20" fillId="0" borderId="45" xfId="0" applyFont="1" applyFill="1" applyBorder="1" applyAlignment="1">
      <alignment horizontal="left"/>
    </xf>
    <xf numFmtId="0" fontId="20" fillId="0" borderId="16" xfId="0" applyFont="1" applyFill="1" applyBorder="1" applyAlignment="1">
      <alignment horizontal="left"/>
    </xf>
    <xf numFmtId="0" fontId="20" fillId="0" borderId="18" xfId="0" applyFont="1" applyFill="1" applyBorder="1" applyAlignment="1">
      <alignment horizontal="left"/>
    </xf>
    <xf numFmtId="0" fontId="20" fillId="0" borderId="29" xfId="0" applyFont="1" applyBorder="1" applyAlignment="1">
      <alignment horizontal="left"/>
    </xf>
    <xf numFmtId="0" fontId="20" fillId="0" borderId="34" xfId="0" applyFont="1" applyBorder="1" applyAlignment="1">
      <alignment horizontal="left"/>
    </xf>
    <xf numFmtId="0" fontId="20" fillId="0" borderId="35" xfId="0" applyFont="1" applyBorder="1" applyAlignment="1">
      <alignment horizontal="left"/>
    </xf>
    <xf numFmtId="0" fontId="18" fillId="0" borderId="3" xfId="0" applyFont="1" applyBorder="1" applyAlignment="1">
      <alignment horizontal="center"/>
    </xf>
    <xf numFmtId="0" fontId="18" fillId="0" borderId="4" xfId="0" applyFont="1" applyBorder="1" applyAlignment="1">
      <alignment horizontal="center"/>
    </xf>
    <xf numFmtId="0" fontId="18" fillId="0" borderId="20" xfId="0" applyFont="1" applyBorder="1" applyAlignment="1">
      <alignment horizontal="center"/>
    </xf>
    <xf numFmtId="0" fontId="20" fillId="0" borderId="30" xfId="0" applyFont="1" applyBorder="1" applyAlignment="1">
      <alignment horizontal="left"/>
    </xf>
    <xf numFmtId="0" fontId="20" fillId="0" borderId="31" xfId="0" applyFont="1" applyBorder="1" applyAlignment="1">
      <alignment horizontal="left"/>
    </xf>
    <xf numFmtId="0" fontId="20" fillId="0" borderId="32" xfId="0" applyFont="1" applyBorder="1" applyAlignment="1">
      <alignment horizontal="left"/>
    </xf>
    <xf numFmtId="0" fontId="20" fillId="4" borderId="22" xfId="0" applyFont="1" applyFill="1" applyBorder="1" applyAlignment="1">
      <alignment horizontal="left"/>
    </xf>
    <xf numFmtId="0" fontId="20" fillId="4" borderId="23" xfId="0" applyFont="1" applyFill="1" applyBorder="1" applyAlignment="1">
      <alignment horizontal="left"/>
    </xf>
    <xf numFmtId="0" fontId="20" fillId="4" borderId="24" xfId="0" applyFont="1" applyFill="1" applyBorder="1" applyAlignment="1">
      <alignment horizontal="left"/>
    </xf>
    <xf numFmtId="0" fontId="16" fillId="4" borderId="22" xfId="0" applyFont="1" applyFill="1" applyBorder="1" applyAlignment="1">
      <alignment horizontal="left"/>
    </xf>
    <xf numFmtId="0" fontId="16" fillId="4" borderId="23" xfId="0" applyFont="1" applyFill="1" applyBorder="1" applyAlignment="1">
      <alignment horizontal="left"/>
    </xf>
    <xf numFmtId="0" fontId="16" fillId="4" borderId="24" xfId="0" applyFont="1" applyFill="1" applyBorder="1" applyAlignment="1">
      <alignment horizontal="left"/>
    </xf>
    <xf numFmtId="0" fontId="20" fillId="4" borderId="30" xfId="0" applyFont="1" applyFill="1" applyBorder="1" applyAlignment="1">
      <alignment horizontal="left"/>
    </xf>
    <xf numFmtId="0" fontId="20" fillId="4" borderId="31" xfId="0" applyFont="1" applyFill="1" applyBorder="1" applyAlignment="1">
      <alignment horizontal="left"/>
    </xf>
    <xf numFmtId="0" fontId="20" fillId="4" borderId="32" xfId="0" applyFont="1" applyFill="1" applyBorder="1" applyAlignment="1">
      <alignment horizontal="left"/>
    </xf>
    <xf numFmtId="0" fontId="16" fillId="4" borderId="22" xfId="0" applyFont="1" applyFill="1" applyBorder="1" applyAlignment="1">
      <alignment horizontal="left" vertical="center" wrapText="1"/>
    </xf>
    <xf numFmtId="0" fontId="16" fillId="4" borderId="23" xfId="0" applyFont="1" applyFill="1" applyBorder="1" applyAlignment="1">
      <alignment horizontal="left" vertical="center" wrapText="1"/>
    </xf>
    <xf numFmtId="0" fontId="16" fillId="4" borderId="24" xfId="0" applyFont="1" applyFill="1" applyBorder="1" applyAlignment="1">
      <alignment horizontal="left" vertical="center" wrapText="1"/>
    </xf>
    <xf numFmtId="0" fontId="20" fillId="6" borderId="21" xfId="2" applyFont="1" applyFill="1" applyBorder="1" applyAlignment="1">
      <alignment horizontal="center" vertical="center"/>
    </xf>
    <xf numFmtId="0" fontId="20" fillId="6" borderId="4" xfId="2" applyFont="1" applyFill="1" applyBorder="1" applyAlignment="1">
      <alignment horizontal="center" vertical="center"/>
    </xf>
    <xf numFmtId="0" fontId="20" fillId="6" borderId="20" xfId="2" applyFont="1" applyFill="1" applyBorder="1" applyAlignment="1">
      <alignment horizontal="center" vertical="center"/>
    </xf>
    <xf numFmtId="4" fontId="20" fillId="0" borderId="29" xfId="0" applyNumberFormat="1" applyFont="1" applyBorder="1" applyAlignment="1">
      <alignment horizontal="left"/>
    </xf>
    <xf numFmtId="4" fontId="20" fillId="0" borderId="34" xfId="0" applyNumberFormat="1" applyFont="1" applyBorder="1" applyAlignment="1">
      <alignment horizontal="left"/>
    </xf>
    <xf numFmtId="4" fontId="20" fillId="0" borderId="35" xfId="0" applyNumberFormat="1" applyFont="1" applyBorder="1" applyAlignment="1">
      <alignment horizontal="left"/>
    </xf>
    <xf numFmtId="0" fontId="20" fillId="4" borderId="22" xfId="0" applyFont="1" applyFill="1" applyBorder="1" applyAlignment="1">
      <alignment horizontal="left" wrapText="1"/>
    </xf>
    <xf numFmtId="0" fontId="20" fillId="4" borderId="23" xfId="0" applyFont="1" applyFill="1" applyBorder="1" applyAlignment="1">
      <alignment horizontal="left" wrapText="1"/>
    </xf>
    <xf numFmtId="0" fontId="20" fillId="4" borderId="24" xfId="0" applyFont="1" applyFill="1" applyBorder="1" applyAlignment="1">
      <alignment horizontal="left" wrapText="1"/>
    </xf>
    <xf numFmtId="0" fontId="18" fillId="4" borderId="29" xfId="0" applyFont="1" applyFill="1" applyBorder="1" applyAlignment="1">
      <alignment horizontal="center"/>
    </xf>
    <xf numFmtId="0" fontId="18" fillId="4" borderId="34" xfId="0" applyFont="1" applyFill="1" applyBorder="1" applyAlignment="1">
      <alignment horizontal="center"/>
    </xf>
    <xf numFmtId="0" fontId="18" fillId="4" borderId="35" xfId="0" applyFont="1" applyFill="1" applyBorder="1" applyAlignment="1">
      <alignment horizontal="center"/>
    </xf>
    <xf numFmtId="0" fontId="20" fillId="4" borderId="30" xfId="0" applyFont="1" applyFill="1" applyBorder="1" applyAlignment="1">
      <alignment horizontal="left" vertical="center" wrapText="1"/>
    </xf>
    <xf numFmtId="0" fontId="20" fillId="4" borderId="31" xfId="0" applyFont="1" applyFill="1" applyBorder="1" applyAlignment="1">
      <alignment horizontal="left" vertical="center" wrapText="1"/>
    </xf>
    <xf numFmtId="0" fontId="20" fillId="4" borderId="32" xfId="0" applyFont="1" applyFill="1" applyBorder="1" applyAlignment="1">
      <alignment horizontal="left" vertical="center" wrapText="1"/>
    </xf>
    <xf numFmtId="0" fontId="21" fillId="7" borderId="3" xfId="3" applyFont="1" applyFill="1" applyBorder="1" applyAlignment="1">
      <alignment horizontal="center" vertical="center"/>
    </xf>
    <xf numFmtId="0" fontId="21" fillId="7" borderId="4" xfId="3" applyFont="1" applyFill="1" applyBorder="1" applyAlignment="1">
      <alignment horizontal="center" vertical="center"/>
    </xf>
    <xf numFmtId="0" fontId="21" fillId="7" borderId="20" xfId="3" applyFont="1" applyFill="1" applyBorder="1" applyAlignment="1">
      <alignment horizontal="center" vertical="center"/>
    </xf>
    <xf numFmtId="0" fontId="20" fillId="4" borderId="22" xfId="0" applyFont="1" applyFill="1" applyBorder="1" applyAlignment="1">
      <alignment horizontal="left" vertical="top" wrapText="1"/>
    </xf>
    <xf numFmtId="0" fontId="20" fillId="4" borderId="23" xfId="0" applyFont="1" applyFill="1" applyBorder="1" applyAlignment="1">
      <alignment horizontal="left" vertical="top" wrapText="1"/>
    </xf>
    <xf numFmtId="0" fontId="20" fillId="4" borderId="24" xfId="0" applyFont="1" applyFill="1" applyBorder="1" applyAlignment="1">
      <alignment horizontal="left" vertical="top" wrapText="1"/>
    </xf>
    <xf numFmtId="0" fontId="18" fillId="6" borderId="21" xfId="2" applyFont="1" applyFill="1" applyBorder="1" applyAlignment="1">
      <alignment horizontal="center"/>
    </xf>
    <xf numFmtId="0" fontId="18" fillId="6" borderId="4" xfId="2" applyFont="1" applyFill="1" applyBorder="1" applyAlignment="1">
      <alignment horizontal="center"/>
    </xf>
    <xf numFmtId="0" fontId="18" fillId="6" borderId="20" xfId="2" applyFont="1" applyFill="1" applyBorder="1" applyAlignment="1">
      <alignment horizontal="center"/>
    </xf>
    <xf numFmtId="0" fontId="20" fillId="4" borderId="22" xfId="0" applyFont="1" applyFill="1" applyBorder="1" applyAlignment="1">
      <alignment horizontal="left" vertical="center" wrapText="1"/>
    </xf>
    <xf numFmtId="0" fontId="20" fillId="4" borderId="23" xfId="0" applyFont="1" applyFill="1" applyBorder="1" applyAlignment="1">
      <alignment horizontal="left" vertical="center" wrapText="1"/>
    </xf>
    <xf numFmtId="0" fontId="20" fillId="4" borderId="24" xfId="0" applyFont="1" applyFill="1" applyBorder="1" applyAlignment="1">
      <alignment horizontal="left" vertical="center" wrapText="1"/>
    </xf>
    <xf numFmtId="0" fontId="20" fillId="4" borderId="30" xfId="0" applyFont="1" applyFill="1" applyBorder="1" applyAlignment="1">
      <alignment horizontal="left" wrapText="1"/>
    </xf>
    <xf numFmtId="0" fontId="20" fillId="4" borderId="31" xfId="0" applyFont="1" applyFill="1" applyBorder="1" applyAlignment="1">
      <alignment horizontal="left" wrapText="1"/>
    </xf>
    <xf numFmtId="0" fontId="20" fillId="4" borderId="32" xfId="0" applyFont="1" applyFill="1" applyBorder="1" applyAlignment="1">
      <alignment horizontal="left" wrapText="1"/>
    </xf>
    <xf numFmtId="0" fontId="20" fillId="0" borderId="52" xfId="0" applyFont="1" applyBorder="1" applyAlignment="1">
      <alignment horizontal="left"/>
    </xf>
    <xf numFmtId="0" fontId="20" fillId="0" borderId="54" xfId="0" applyFont="1" applyBorder="1" applyAlignment="1">
      <alignment horizontal="left"/>
    </xf>
    <xf numFmtId="0" fontId="20" fillId="0" borderId="39" xfId="0" applyFont="1" applyBorder="1" applyAlignment="1">
      <alignment horizontal="left"/>
    </xf>
    <xf numFmtId="0" fontId="20" fillId="0" borderId="0" xfId="0" applyFont="1" applyFill="1" applyAlignment="1">
      <alignment horizontal="left" vertical="center" wrapText="1"/>
    </xf>
    <xf numFmtId="0" fontId="18" fillId="0" borderId="0" xfId="0" applyFont="1" applyFill="1" applyAlignment="1">
      <alignment horizontal="center" vertical="center" wrapText="1"/>
    </xf>
    <xf numFmtId="0" fontId="16" fillId="0" borderId="30" xfId="0" applyFont="1" applyFill="1" applyBorder="1" applyAlignment="1">
      <alignment horizontal="left"/>
    </xf>
    <xf numFmtId="0" fontId="16" fillId="0" borderId="31" xfId="0" applyFont="1" applyFill="1" applyBorder="1" applyAlignment="1">
      <alignment horizontal="left"/>
    </xf>
    <xf numFmtId="0" fontId="16" fillId="0" borderId="32" xfId="0" applyFont="1" applyFill="1" applyBorder="1" applyAlignment="1">
      <alignment horizontal="left"/>
    </xf>
    <xf numFmtId="0" fontId="18" fillId="0" borderId="21" xfId="0" applyFont="1" applyBorder="1" applyAlignment="1">
      <alignment horizontal="center"/>
    </xf>
    <xf numFmtId="0" fontId="20" fillId="4" borderId="21" xfId="0" applyFont="1" applyFill="1" applyBorder="1" applyAlignment="1">
      <alignment horizontal="left"/>
    </xf>
    <xf numFmtId="0" fontId="20" fillId="4" borderId="4" xfId="0" applyFont="1" applyFill="1" applyBorder="1" applyAlignment="1">
      <alignment horizontal="left"/>
    </xf>
    <xf numFmtId="0" fontId="20" fillId="0" borderId="22" xfId="0" applyFont="1" applyFill="1" applyBorder="1" applyAlignment="1">
      <alignment horizontal="left"/>
    </xf>
    <xf numFmtId="0" fontId="20" fillId="0" borderId="23" xfId="0" applyFont="1" applyFill="1" applyBorder="1" applyAlignment="1">
      <alignment horizontal="left"/>
    </xf>
    <xf numFmtId="0" fontId="20" fillId="0" borderId="24" xfId="0" applyFont="1" applyFill="1" applyBorder="1" applyAlignment="1">
      <alignment horizontal="left"/>
    </xf>
    <xf numFmtId="0" fontId="18" fillId="5" borderId="3" xfId="0" applyFont="1" applyFill="1" applyBorder="1" applyAlignment="1">
      <alignment horizontal="center" vertical="top" wrapText="1"/>
    </xf>
    <xf numFmtId="0" fontId="18" fillId="5" borderId="4" xfId="0" applyFont="1" applyFill="1" applyBorder="1" applyAlignment="1">
      <alignment horizontal="center" vertical="top" wrapText="1"/>
    </xf>
    <xf numFmtId="0" fontId="18" fillId="5" borderId="20" xfId="0" applyFont="1" applyFill="1" applyBorder="1" applyAlignment="1">
      <alignment horizontal="center" vertical="top" wrapText="1"/>
    </xf>
    <xf numFmtId="0" fontId="20" fillId="0" borderId="0" xfId="0" applyFont="1" applyFill="1" applyAlignment="1">
      <alignment horizontal="center" vertical="center" wrapText="1"/>
    </xf>
    <xf numFmtId="0" fontId="20" fillId="4" borderId="20" xfId="0" applyFont="1" applyFill="1" applyBorder="1" applyAlignment="1">
      <alignment horizontal="left"/>
    </xf>
    <xf numFmtId="49" fontId="20" fillId="0" borderId="0" xfId="0" applyNumberFormat="1" applyFont="1" applyFill="1" applyAlignment="1">
      <alignment horizontal="left" vertical="center" wrapText="1"/>
    </xf>
    <xf numFmtId="0" fontId="20" fillId="0" borderId="0" xfId="0" applyNumberFormat="1" applyFont="1" applyFill="1" applyAlignment="1">
      <alignment horizontal="left" vertical="center" wrapText="1"/>
    </xf>
    <xf numFmtId="0" fontId="20" fillId="0" borderId="29" xfId="0" applyFont="1" applyFill="1" applyBorder="1" applyAlignment="1">
      <alignment horizontal="left"/>
    </xf>
    <xf numFmtId="0" fontId="20" fillId="0" borderId="34" xfId="0" applyFont="1" applyFill="1" applyBorder="1" applyAlignment="1">
      <alignment horizontal="left"/>
    </xf>
    <xf numFmtId="0" fontId="20" fillId="0" borderId="35" xfId="0" applyFont="1" applyFill="1" applyBorder="1" applyAlignment="1">
      <alignment horizontal="left"/>
    </xf>
    <xf numFmtId="0" fontId="16" fillId="0" borderId="0" xfId="0" applyFont="1" applyFill="1" applyAlignment="1">
      <alignment horizontal="left" vertical="center" wrapText="1"/>
    </xf>
    <xf numFmtId="0" fontId="18" fillId="4" borderId="21" xfId="0" applyFont="1" applyFill="1" applyBorder="1" applyAlignment="1">
      <alignment horizontal="center"/>
    </xf>
    <xf numFmtId="0" fontId="18" fillId="4" borderId="4" xfId="0" applyFont="1" applyFill="1" applyBorder="1" applyAlignment="1">
      <alignment horizontal="center"/>
    </xf>
    <xf numFmtId="0" fontId="18" fillId="4" borderId="20" xfId="0" applyFont="1" applyFill="1" applyBorder="1" applyAlignment="1">
      <alignment horizontal="center"/>
    </xf>
    <xf numFmtId="0" fontId="20" fillId="4" borderId="29" xfId="0" applyFont="1" applyFill="1" applyBorder="1" applyAlignment="1">
      <alignment horizontal="left"/>
    </xf>
    <xf numFmtId="0" fontId="20" fillId="4" borderId="34" xfId="0" applyFont="1" applyFill="1" applyBorder="1" applyAlignment="1">
      <alignment horizontal="left"/>
    </xf>
    <xf numFmtId="0" fontId="20" fillId="4" borderId="35" xfId="0" applyFont="1" applyFill="1" applyBorder="1" applyAlignment="1">
      <alignment horizontal="left"/>
    </xf>
    <xf numFmtId="0" fontId="20" fillId="0" borderId="21" xfId="0" applyFont="1" applyFill="1" applyBorder="1" applyAlignment="1">
      <alignment horizontal="left"/>
    </xf>
    <xf numFmtId="0" fontId="20" fillId="0" borderId="4" xfId="0" applyFont="1" applyFill="1" applyBorder="1" applyAlignment="1">
      <alignment horizontal="left"/>
    </xf>
    <xf numFmtId="0" fontId="20" fillId="0" borderId="20" xfId="0" applyFont="1" applyFill="1" applyBorder="1" applyAlignment="1">
      <alignment horizontal="left"/>
    </xf>
    <xf numFmtId="0" fontId="20" fillId="4" borderId="45" xfId="0" applyFont="1" applyFill="1" applyBorder="1" applyAlignment="1">
      <alignment horizontal="left"/>
    </xf>
    <xf numFmtId="0" fontId="20" fillId="4" borderId="16" xfId="0" applyFont="1" applyFill="1" applyBorder="1" applyAlignment="1">
      <alignment horizontal="left"/>
    </xf>
    <xf numFmtId="0" fontId="20" fillId="4" borderId="18" xfId="0" applyFont="1" applyFill="1" applyBorder="1" applyAlignment="1">
      <alignment horizontal="left"/>
    </xf>
    <xf numFmtId="0" fontId="18" fillId="0" borderId="21" xfId="0" applyFont="1" applyBorder="1" applyAlignment="1">
      <alignment horizontal="center" vertical="center"/>
    </xf>
    <xf numFmtId="0" fontId="18" fillId="0" borderId="4" xfId="0" applyFont="1" applyBorder="1" applyAlignment="1">
      <alignment horizontal="center" vertical="center"/>
    </xf>
    <xf numFmtId="0" fontId="20" fillId="4" borderId="25" xfId="0" applyFont="1" applyFill="1" applyBorder="1" applyAlignment="1">
      <alignment horizontal="left"/>
    </xf>
    <xf numFmtId="0" fontId="21" fillId="7" borderId="49" xfId="3" applyFont="1" applyFill="1" applyBorder="1" applyAlignment="1">
      <alignment horizontal="center" vertical="center" wrapText="1"/>
    </xf>
    <xf numFmtId="0" fontId="21" fillId="7" borderId="9" xfId="3" applyFont="1" applyFill="1" applyBorder="1" applyAlignment="1">
      <alignment horizontal="center" vertical="center" wrapText="1"/>
    </xf>
    <xf numFmtId="0" fontId="21" fillId="7" borderId="40" xfId="3" applyFont="1" applyFill="1" applyBorder="1" applyAlignment="1">
      <alignment horizontal="center" vertical="center" wrapText="1"/>
    </xf>
    <xf numFmtId="0" fontId="18" fillId="6" borderId="49" xfId="2" applyFont="1" applyFill="1" applyBorder="1" applyAlignment="1">
      <alignment horizontal="center" vertical="center"/>
    </xf>
    <xf numFmtId="0" fontId="18" fillId="6" borderId="9" xfId="2" applyFont="1" applyFill="1" applyBorder="1" applyAlignment="1">
      <alignment horizontal="center" vertical="center"/>
    </xf>
    <xf numFmtId="0" fontId="20" fillId="4" borderId="64" xfId="0" applyFont="1" applyFill="1" applyBorder="1" applyAlignment="1">
      <alignment horizontal="left"/>
    </xf>
    <xf numFmtId="0" fontId="20" fillId="4" borderId="65" xfId="0" applyFont="1" applyFill="1" applyBorder="1" applyAlignment="1">
      <alignment horizontal="left"/>
    </xf>
    <xf numFmtId="0" fontId="20" fillId="4" borderId="66" xfId="0" applyFont="1" applyFill="1" applyBorder="1" applyAlignment="1">
      <alignment horizontal="left"/>
    </xf>
    <xf numFmtId="0" fontId="20" fillId="0" borderId="45" xfId="0" applyFont="1" applyBorder="1" applyAlignment="1">
      <alignment horizontal="left"/>
    </xf>
    <xf numFmtId="0" fontId="20" fillId="0" borderId="16" xfId="0" applyFont="1" applyBorder="1" applyAlignment="1">
      <alignment horizontal="left"/>
    </xf>
    <xf numFmtId="0" fontId="20" fillId="0" borderId="18" xfId="0" applyFont="1" applyBorder="1" applyAlignment="1">
      <alignment horizontal="left"/>
    </xf>
    <xf numFmtId="0" fontId="20" fillId="6" borderId="5" xfId="2" applyFont="1" applyFill="1" applyBorder="1" applyAlignment="1">
      <alignment horizontal="center" vertical="center"/>
    </xf>
    <xf numFmtId="0" fontId="18" fillId="0" borderId="30" xfId="0" applyFont="1" applyBorder="1" applyAlignment="1">
      <alignment horizontal="center"/>
    </xf>
    <xf numFmtId="0" fontId="18" fillId="0" borderId="31" xfId="0" applyFont="1" applyBorder="1" applyAlignment="1">
      <alignment horizontal="center"/>
    </xf>
    <xf numFmtId="0" fontId="18" fillId="0" borderId="32" xfId="0" applyFont="1" applyBorder="1" applyAlignment="1">
      <alignment horizontal="center"/>
    </xf>
    <xf numFmtId="0" fontId="23" fillId="0" borderId="48" xfId="0" applyFont="1" applyBorder="1" applyAlignment="1">
      <alignment horizontal="center"/>
    </xf>
    <xf numFmtId="0" fontId="23" fillId="0" borderId="4" xfId="0" applyFont="1" applyBorder="1" applyAlignment="1">
      <alignment horizontal="center"/>
    </xf>
    <xf numFmtId="0" fontId="23" fillId="0" borderId="20" xfId="0" applyFont="1" applyBorder="1" applyAlignment="1">
      <alignment horizontal="center"/>
    </xf>
    <xf numFmtId="0" fontId="25" fillId="0" borderId="4" xfId="0" applyFont="1" applyBorder="1" applyAlignment="1">
      <alignment horizontal="left"/>
    </xf>
    <xf numFmtId="0" fontId="25" fillId="0" borderId="20" xfId="0" applyFont="1" applyBorder="1" applyAlignment="1">
      <alignment horizontal="left"/>
    </xf>
    <xf numFmtId="0" fontId="20" fillId="4" borderId="9" xfId="0" applyFont="1" applyFill="1" applyBorder="1" applyAlignment="1">
      <alignment horizontal="left"/>
    </xf>
    <xf numFmtId="0" fontId="20" fillId="4" borderId="40" xfId="0" applyFont="1" applyFill="1" applyBorder="1" applyAlignment="1">
      <alignment horizontal="left"/>
    </xf>
    <xf numFmtId="0" fontId="18" fillId="6" borderId="8" xfId="2" applyFont="1" applyFill="1" applyBorder="1" applyAlignment="1">
      <alignment horizontal="center" vertical="center"/>
    </xf>
    <xf numFmtId="0" fontId="18" fillId="6" borderId="4" xfId="2" applyFont="1" applyFill="1" applyBorder="1" applyAlignment="1">
      <alignment horizontal="center" vertical="center"/>
    </xf>
    <xf numFmtId="0" fontId="20" fillId="6" borderId="29" xfId="2" applyFont="1" applyFill="1" applyBorder="1" applyAlignment="1">
      <alignment horizontal="center" vertical="center"/>
    </xf>
    <xf numFmtId="0" fontId="20" fillId="6" borderId="34" xfId="2" applyFont="1" applyFill="1" applyBorder="1" applyAlignment="1">
      <alignment horizontal="center" vertical="center"/>
    </xf>
    <xf numFmtId="0" fontId="20" fillId="6" borderId="35" xfId="2" applyFont="1" applyFill="1" applyBorder="1" applyAlignment="1">
      <alignment horizontal="center" vertical="center"/>
    </xf>
    <xf numFmtId="0" fontId="18" fillId="6" borderId="5" xfId="2" applyFont="1" applyFill="1" applyBorder="1" applyAlignment="1">
      <alignment horizontal="center" vertical="center"/>
    </xf>
    <xf numFmtId="0" fontId="21" fillId="7" borderId="21" xfId="3" applyFont="1" applyFill="1" applyBorder="1" applyAlignment="1">
      <alignment horizontal="center" vertical="center"/>
    </xf>
    <xf numFmtId="0" fontId="21" fillId="7" borderId="30" xfId="3" applyFont="1" applyFill="1" applyBorder="1" applyAlignment="1">
      <alignment horizontal="center" vertical="center" wrapText="1"/>
    </xf>
    <xf numFmtId="0" fontId="21" fillId="7" borderId="31" xfId="3" applyFont="1" applyFill="1" applyBorder="1" applyAlignment="1">
      <alignment horizontal="center" vertical="center" wrapText="1"/>
    </xf>
    <xf numFmtId="0" fontId="21" fillId="7" borderId="32" xfId="3" applyFont="1" applyFill="1" applyBorder="1" applyAlignment="1">
      <alignment horizontal="center" vertical="center" wrapText="1"/>
    </xf>
    <xf numFmtId="0" fontId="18" fillId="0" borderId="21" xfId="0" applyFont="1" applyBorder="1" applyAlignment="1">
      <alignment horizontal="center" vertical="top" wrapText="1"/>
    </xf>
    <xf numFmtId="0" fontId="18" fillId="0" borderId="4" xfId="0" applyFont="1" applyBorder="1" applyAlignment="1">
      <alignment horizontal="center" vertical="top" wrapText="1"/>
    </xf>
    <xf numFmtId="0" fontId="18" fillId="0" borderId="20" xfId="0" applyFont="1" applyBorder="1" applyAlignment="1">
      <alignment horizontal="center" vertical="top" wrapText="1"/>
    </xf>
    <xf numFmtId="0" fontId="18" fillId="4" borderId="21"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18" fillId="4" borderId="20" xfId="0" applyFont="1" applyFill="1" applyBorder="1" applyAlignment="1">
      <alignment horizontal="center" vertical="center" wrapText="1"/>
    </xf>
    <xf numFmtId="0" fontId="18" fillId="6" borderId="30" xfId="2" applyFont="1" applyFill="1" applyBorder="1" applyAlignment="1">
      <alignment horizontal="center"/>
    </xf>
    <xf numFmtId="0" fontId="18" fillId="6" borderId="31" xfId="2" applyFont="1" applyFill="1" applyBorder="1" applyAlignment="1">
      <alignment horizontal="center"/>
    </xf>
    <xf numFmtId="0" fontId="18" fillId="6" borderId="32" xfId="2" applyFont="1" applyFill="1" applyBorder="1" applyAlignment="1">
      <alignment horizontal="center"/>
    </xf>
    <xf numFmtId="0" fontId="17" fillId="0" borderId="0" xfId="0" applyFont="1" applyFill="1" applyAlignment="1">
      <alignment horizontal="left" vertical="top" wrapText="1"/>
    </xf>
    <xf numFmtId="0" fontId="19" fillId="0" borderId="0" xfId="0" applyFont="1" applyFill="1" applyAlignment="1">
      <alignment horizontal="center" vertical="center" wrapText="1"/>
    </xf>
    <xf numFmtId="0" fontId="21" fillId="0" borderId="0" xfId="3" applyFont="1" applyAlignment="1">
      <alignment horizontal="center" vertical="center"/>
    </xf>
    <xf numFmtId="0" fontId="18" fillId="0" borderId="0" xfId="0" applyFont="1" applyAlignment="1">
      <alignment horizontal="center" vertical="center"/>
    </xf>
    <xf numFmtId="0" fontId="18" fillId="5" borderId="37" xfId="0" applyFont="1" applyFill="1" applyBorder="1" applyAlignment="1">
      <alignment horizontal="center"/>
    </xf>
    <xf numFmtId="0" fontId="18" fillId="5" borderId="19" xfId="0" applyFont="1" applyFill="1" applyBorder="1" applyAlignment="1">
      <alignment horizontal="center"/>
    </xf>
    <xf numFmtId="0" fontId="18" fillId="0" borderId="52" xfId="0" applyFont="1" applyFill="1" applyBorder="1" applyAlignment="1">
      <alignment horizontal="center"/>
    </xf>
    <xf numFmtId="0" fontId="18" fillId="0" borderId="54" xfId="0" applyFont="1" applyFill="1" applyBorder="1" applyAlignment="1">
      <alignment horizontal="center"/>
    </xf>
    <xf numFmtId="0" fontId="18" fillId="0" borderId="39" xfId="0" applyFont="1" applyFill="1" applyBorder="1" applyAlignment="1">
      <alignment horizontal="center"/>
    </xf>
    <xf numFmtId="4" fontId="16" fillId="4" borderId="54" xfId="0" applyNumberFormat="1" applyFont="1" applyFill="1" applyBorder="1" applyAlignment="1">
      <alignment horizontal="right" vertical="top"/>
    </xf>
    <xf numFmtId="4" fontId="16" fillId="4" borderId="53" xfId="0" applyNumberFormat="1" applyFont="1" applyFill="1" applyBorder="1" applyAlignment="1">
      <alignment horizontal="right" vertical="top"/>
    </xf>
    <xf numFmtId="0" fontId="16" fillId="4" borderId="50" xfId="0" applyFont="1" applyFill="1" applyBorder="1" applyAlignment="1">
      <alignment horizontal="left" vertical="top" wrapText="1"/>
    </xf>
    <xf numFmtId="0" fontId="16" fillId="4" borderId="23" xfId="0" applyFont="1" applyFill="1" applyBorder="1" applyAlignment="1">
      <alignment horizontal="left" vertical="top" wrapText="1"/>
    </xf>
    <xf numFmtId="0" fontId="20" fillId="0" borderId="0" xfId="0" applyFont="1" applyBorder="1" applyAlignment="1">
      <alignment horizontal="left" vertical="top" wrapText="1"/>
    </xf>
    <xf numFmtId="0" fontId="21" fillId="4" borderId="80" xfId="0" applyFont="1" applyFill="1" applyBorder="1" applyAlignment="1">
      <alignment horizontal="left" vertical="top" wrapText="1"/>
    </xf>
    <xf numFmtId="0" fontId="21" fillId="4" borderId="31" xfId="0" applyFont="1" applyFill="1" applyBorder="1" applyAlignment="1">
      <alignment horizontal="left" vertical="top" wrapText="1"/>
    </xf>
    <xf numFmtId="0" fontId="21" fillId="4" borderId="36" xfId="0" applyFont="1" applyFill="1" applyBorder="1" applyAlignment="1">
      <alignment horizontal="left" vertical="top" wrapText="1"/>
    </xf>
    <xf numFmtId="4" fontId="16" fillId="4" borderId="80" xfId="0" applyNumberFormat="1" applyFont="1" applyFill="1" applyBorder="1" applyAlignment="1">
      <alignment horizontal="right" vertical="top"/>
    </xf>
    <xf numFmtId="4" fontId="16" fillId="4" borderId="36" xfId="0" applyNumberFormat="1" applyFont="1" applyFill="1" applyBorder="1" applyAlignment="1">
      <alignment horizontal="right" vertical="top"/>
    </xf>
    <xf numFmtId="4" fontId="21" fillId="4" borderId="80" xfId="0" applyNumberFormat="1" applyFont="1" applyFill="1" applyBorder="1" applyAlignment="1">
      <alignment horizontal="center" vertical="top"/>
    </xf>
    <xf numFmtId="4" fontId="21" fillId="4" borderId="36" xfId="0" applyNumberFormat="1" applyFont="1" applyFill="1" applyBorder="1" applyAlignment="1">
      <alignment horizontal="center" vertical="top"/>
    </xf>
    <xf numFmtId="4" fontId="16" fillId="4" borderId="50" xfId="0" applyNumberFormat="1" applyFont="1" applyFill="1" applyBorder="1" applyAlignment="1">
      <alignment horizontal="right" vertical="top"/>
    </xf>
    <xf numFmtId="4" fontId="16" fillId="4" borderId="25" xfId="0" applyNumberFormat="1" applyFont="1" applyFill="1" applyBorder="1" applyAlignment="1">
      <alignment horizontal="right" vertical="top"/>
    </xf>
    <xf numFmtId="165" fontId="16" fillId="4" borderId="22" xfId="0" applyNumberFormat="1" applyFont="1" applyFill="1" applyBorder="1" applyAlignment="1">
      <alignment horizontal="right" vertical="top"/>
    </xf>
    <xf numFmtId="165" fontId="16" fillId="4" borderId="25" xfId="0" applyNumberFormat="1" applyFont="1" applyFill="1" applyBorder="1" applyAlignment="1">
      <alignment horizontal="right" vertical="top"/>
    </xf>
    <xf numFmtId="0" fontId="21" fillId="0" borderId="0" xfId="0" applyFont="1" applyBorder="1" applyAlignment="1">
      <alignment horizontal="center" vertical="center"/>
    </xf>
    <xf numFmtId="0" fontId="16" fillId="0" borderId="0" xfId="0" applyFont="1" applyBorder="1" applyAlignment="1">
      <alignment horizontal="center" vertical="center"/>
    </xf>
    <xf numFmtId="0" fontId="20" fillId="4" borderId="52" xfId="0" applyFont="1" applyFill="1" applyBorder="1" applyAlignment="1">
      <alignment horizontal="left"/>
    </xf>
    <xf numFmtId="0" fontId="20" fillId="4" borderId="54" xfId="0" applyFont="1" applyFill="1" applyBorder="1" applyAlignment="1">
      <alignment horizontal="left"/>
    </xf>
    <xf numFmtId="0" fontId="20" fillId="4" borderId="39" xfId="0" applyFont="1" applyFill="1" applyBorder="1" applyAlignment="1">
      <alignment horizontal="left"/>
    </xf>
    <xf numFmtId="0" fontId="20" fillId="4" borderId="33" xfId="0" applyFont="1" applyFill="1" applyBorder="1" applyAlignment="1">
      <alignment horizontal="left"/>
    </xf>
    <xf numFmtId="0" fontId="18" fillId="6" borderId="30" xfId="2" applyFont="1" applyFill="1" applyBorder="1" applyAlignment="1">
      <alignment horizontal="center" vertical="center"/>
    </xf>
    <xf numFmtId="0" fontId="18" fillId="6" borderId="31" xfId="2" applyFont="1" applyFill="1" applyBorder="1" applyAlignment="1">
      <alignment horizontal="center" vertical="center"/>
    </xf>
    <xf numFmtId="0" fontId="18" fillId="6" borderId="36" xfId="2" applyFont="1" applyFill="1" applyBorder="1" applyAlignment="1">
      <alignment horizontal="center" vertical="center"/>
    </xf>
    <xf numFmtId="0" fontId="18" fillId="6" borderId="21" xfId="2" applyFont="1" applyFill="1" applyBorder="1" applyAlignment="1">
      <alignment horizontal="center" vertical="center"/>
    </xf>
    <xf numFmtId="0" fontId="18" fillId="6" borderId="20" xfId="2" applyFont="1" applyFill="1" applyBorder="1" applyAlignment="1">
      <alignment horizontal="center" vertical="center"/>
    </xf>
    <xf numFmtId="0" fontId="21" fillId="7" borderId="21" xfId="3" applyFont="1" applyFill="1" applyBorder="1" applyAlignment="1">
      <alignment horizontal="center" vertical="center" wrapText="1"/>
    </xf>
    <xf numFmtId="0" fontId="21" fillId="7" borderId="4" xfId="3" applyFont="1" applyFill="1" applyBorder="1" applyAlignment="1">
      <alignment horizontal="center" vertical="center" wrapText="1"/>
    </xf>
    <xf numFmtId="0" fontId="21" fillId="7" borderId="20" xfId="3" applyFont="1" applyFill="1" applyBorder="1" applyAlignment="1">
      <alignment horizontal="center" vertical="center" wrapText="1"/>
    </xf>
    <xf numFmtId="0" fontId="20" fillId="4" borderId="48" xfId="0" applyFont="1" applyFill="1" applyBorder="1" applyAlignment="1">
      <alignment horizontal="left"/>
    </xf>
    <xf numFmtId="0" fontId="20" fillId="4" borderId="46" xfId="0" applyFont="1" applyFill="1" applyBorder="1" applyAlignment="1">
      <alignment horizontal="left"/>
    </xf>
    <xf numFmtId="0" fontId="20" fillId="4" borderId="47" xfId="0" applyFont="1" applyFill="1" applyBorder="1" applyAlignment="1">
      <alignment horizontal="left"/>
    </xf>
    <xf numFmtId="0" fontId="20" fillId="0" borderId="6" xfId="0" applyFont="1" applyBorder="1" applyAlignment="1">
      <alignment horizontal="right" vertical="top"/>
    </xf>
    <xf numFmtId="0" fontId="20" fillId="0" borderId="17" xfId="0" applyFont="1" applyBorder="1" applyAlignment="1">
      <alignment horizontal="right" vertical="top"/>
    </xf>
    <xf numFmtId="0" fontId="16" fillId="4" borderId="30" xfId="3" applyFont="1" applyFill="1" applyBorder="1" applyAlignment="1">
      <alignment horizontal="left" vertical="justify"/>
    </xf>
    <xf numFmtId="0" fontId="16" fillId="4" borderId="31" xfId="3" applyFont="1" applyFill="1" applyBorder="1" applyAlignment="1">
      <alignment horizontal="left" vertical="justify"/>
    </xf>
    <xf numFmtId="0" fontId="16" fillId="4" borderId="32" xfId="3" applyFont="1" applyFill="1" applyBorder="1" applyAlignment="1">
      <alignment horizontal="left" vertical="justify"/>
    </xf>
    <xf numFmtId="0" fontId="20" fillId="4" borderId="49" xfId="0" applyFont="1" applyFill="1" applyBorder="1" applyAlignment="1">
      <alignment horizontal="left"/>
    </xf>
    <xf numFmtId="0" fontId="21" fillId="7" borderId="30" xfId="3" applyFont="1" applyFill="1" applyBorder="1" applyAlignment="1">
      <alignment horizontal="center"/>
    </xf>
    <xf numFmtId="0" fontId="21" fillId="7" borderId="31" xfId="3" applyFont="1" applyFill="1" applyBorder="1" applyAlignment="1">
      <alignment horizontal="center"/>
    </xf>
    <xf numFmtId="0" fontId="21" fillId="7" borderId="32" xfId="3" applyFont="1" applyFill="1" applyBorder="1" applyAlignment="1">
      <alignment horizontal="center"/>
    </xf>
    <xf numFmtId="0" fontId="18" fillId="0" borderId="49" xfId="0" applyFont="1" applyBorder="1" applyAlignment="1">
      <alignment horizontal="center"/>
    </xf>
    <xf numFmtId="0" fontId="18" fillId="0" borderId="9" xfId="0" applyFont="1" applyBorder="1" applyAlignment="1">
      <alignment horizontal="center"/>
    </xf>
    <xf numFmtId="0" fontId="18" fillId="0" borderId="40" xfId="0" applyFont="1" applyBorder="1" applyAlignment="1">
      <alignment horizontal="center"/>
    </xf>
    <xf numFmtId="0" fontId="18" fillId="6" borderId="32" xfId="2" applyFont="1" applyFill="1" applyBorder="1" applyAlignment="1">
      <alignment horizontal="center" vertical="center"/>
    </xf>
    <xf numFmtId="0" fontId="21" fillId="4" borderId="3" xfId="0" applyFont="1" applyFill="1" applyBorder="1" applyAlignment="1">
      <alignment horizontal="center" vertical="center"/>
    </xf>
    <xf numFmtId="0" fontId="21" fillId="4" borderId="5" xfId="0" applyFont="1" applyFill="1" applyBorder="1" applyAlignment="1">
      <alignment horizontal="center" vertical="center"/>
    </xf>
    <xf numFmtId="0" fontId="21" fillId="4" borderId="3"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0" fillId="6" borderId="29" xfId="1" applyFont="1" applyFill="1" applyBorder="1" applyAlignment="1">
      <alignment horizontal="center" vertical="center"/>
    </xf>
    <xf numFmtId="0" fontId="20" fillId="6" borderId="34" xfId="1" applyFont="1" applyFill="1" applyBorder="1" applyAlignment="1">
      <alignment horizontal="center" vertical="center"/>
    </xf>
    <xf numFmtId="0" fontId="20" fillId="6" borderId="35" xfId="1" applyFont="1" applyFill="1" applyBorder="1" applyAlignment="1">
      <alignment horizontal="center" vertical="center"/>
    </xf>
    <xf numFmtId="0" fontId="20" fillId="7" borderId="22" xfId="0" applyFont="1" applyFill="1" applyBorder="1" applyAlignment="1">
      <alignment horizontal="center"/>
    </xf>
    <xf numFmtId="0" fontId="20" fillId="7" borderId="23" xfId="0" applyFont="1" applyFill="1" applyBorder="1" applyAlignment="1">
      <alignment horizontal="center"/>
    </xf>
    <xf numFmtId="0" fontId="20" fillId="7" borderId="24" xfId="0" applyFont="1" applyFill="1" applyBorder="1" applyAlignment="1">
      <alignment horizontal="center"/>
    </xf>
    <xf numFmtId="0" fontId="20" fillId="4" borderId="30" xfId="0" applyFont="1" applyFill="1" applyBorder="1" applyAlignment="1">
      <alignment horizontal="center"/>
    </xf>
    <xf numFmtId="0" fontId="20" fillId="4" borderId="31" xfId="0" applyFont="1" applyFill="1" applyBorder="1" applyAlignment="1">
      <alignment horizontal="center"/>
    </xf>
    <xf numFmtId="0" fontId="20" fillId="4" borderId="32" xfId="0" applyFont="1" applyFill="1" applyBorder="1" applyAlignment="1">
      <alignment horizontal="center"/>
    </xf>
    <xf numFmtId="0" fontId="18" fillId="4" borderId="52" xfId="0" applyFont="1" applyFill="1" applyBorder="1" applyAlignment="1">
      <alignment horizontal="center"/>
    </xf>
    <xf numFmtId="0" fontId="18" fillId="4" borderId="54" xfId="0" applyFont="1" applyFill="1" applyBorder="1" applyAlignment="1">
      <alignment horizontal="center"/>
    </xf>
    <xf numFmtId="0" fontId="18" fillId="4" borderId="39" xfId="0" applyFont="1" applyFill="1" applyBorder="1" applyAlignment="1">
      <alignment horizontal="center"/>
    </xf>
    <xf numFmtId="4" fontId="16" fillId="4" borderId="23" xfId="0" applyNumberFormat="1" applyFont="1" applyFill="1" applyBorder="1" applyAlignment="1">
      <alignment horizontal="right" vertical="top"/>
    </xf>
    <xf numFmtId="0" fontId="21" fillId="4" borderId="50" xfId="0" applyFont="1" applyFill="1" applyBorder="1" applyAlignment="1">
      <alignment horizontal="left" vertical="top" wrapText="1"/>
    </xf>
    <xf numFmtId="0" fontId="21" fillId="4" borderId="23" xfId="0" applyFont="1" applyFill="1" applyBorder="1" applyAlignment="1">
      <alignment horizontal="left" vertical="top" wrapText="1"/>
    </xf>
    <xf numFmtId="0" fontId="21" fillId="4" borderId="25" xfId="0" applyFont="1" applyFill="1" applyBorder="1" applyAlignment="1">
      <alignment horizontal="left" vertical="top" wrapText="1"/>
    </xf>
    <xf numFmtId="4" fontId="21" fillId="4" borderId="23" xfId="0" applyNumberFormat="1" applyFont="1" applyFill="1" applyBorder="1" applyAlignment="1">
      <alignment horizontal="right" vertical="top"/>
    </xf>
    <xf numFmtId="0" fontId="20" fillId="0" borderId="0" xfId="0" applyFont="1" applyAlignment="1">
      <alignment horizontal="left" vertical="center" wrapText="1"/>
    </xf>
    <xf numFmtId="4" fontId="16" fillId="4" borderId="50" xfId="0" applyNumberFormat="1" applyFont="1" applyFill="1" applyBorder="1" applyAlignment="1">
      <alignment horizontal="right"/>
    </xf>
    <xf numFmtId="4" fontId="16" fillId="4" borderId="25" xfId="0" applyNumberFormat="1" applyFont="1" applyFill="1" applyBorder="1" applyAlignment="1">
      <alignment horizontal="right"/>
    </xf>
    <xf numFmtId="0" fontId="21" fillId="4" borderId="3" xfId="0" applyFont="1" applyFill="1" applyBorder="1" applyAlignment="1">
      <alignment horizontal="left" vertical="top" wrapText="1"/>
    </xf>
    <xf numFmtId="0" fontId="21" fillId="4" borderId="4" xfId="0" applyFont="1" applyFill="1" applyBorder="1" applyAlignment="1">
      <alignment horizontal="left" vertical="top" wrapText="1"/>
    </xf>
    <xf numFmtId="0" fontId="21" fillId="4" borderId="5" xfId="0" applyFont="1" applyFill="1" applyBorder="1" applyAlignment="1">
      <alignment horizontal="left" vertical="top" wrapText="1"/>
    </xf>
    <xf numFmtId="4" fontId="21" fillId="4" borderId="50" xfId="0" applyNumberFormat="1" applyFont="1" applyFill="1" applyBorder="1" applyAlignment="1">
      <alignment horizontal="right" vertical="top"/>
    </xf>
    <xf numFmtId="4" fontId="21" fillId="4" borderId="25" xfId="0" applyNumberFormat="1" applyFont="1" applyFill="1" applyBorder="1" applyAlignment="1">
      <alignment horizontal="right" vertical="top"/>
    </xf>
    <xf numFmtId="164" fontId="16" fillId="4" borderId="1" xfId="0" applyNumberFormat="1" applyFont="1" applyFill="1" applyBorder="1" applyAlignment="1">
      <alignment horizontal="right" vertical="center"/>
    </xf>
    <xf numFmtId="0" fontId="16" fillId="4" borderId="78" xfId="0" applyFont="1" applyFill="1" applyBorder="1" applyAlignment="1">
      <alignment horizontal="right" vertical="center"/>
    </xf>
    <xf numFmtId="4" fontId="21" fillId="4" borderId="3" xfId="0" applyNumberFormat="1" applyFont="1" applyFill="1" applyBorder="1" applyAlignment="1">
      <alignment horizontal="right" vertical="top"/>
    </xf>
    <xf numFmtId="4" fontId="21" fillId="4" borderId="5" xfId="0" applyNumberFormat="1" applyFont="1" applyFill="1" applyBorder="1" applyAlignment="1">
      <alignment horizontal="right" vertical="top"/>
    </xf>
    <xf numFmtId="4" fontId="26" fillId="4" borderId="50" xfId="0" applyNumberFormat="1" applyFont="1" applyFill="1" applyBorder="1" applyAlignment="1">
      <alignment horizontal="right" vertical="top"/>
    </xf>
    <xf numFmtId="4" fontId="26" fillId="4" borderId="25" xfId="0" applyNumberFormat="1" applyFont="1" applyFill="1" applyBorder="1" applyAlignment="1">
      <alignment horizontal="right" vertical="top"/>
    </xf>
    <xf numFmtId="0" fontId="16" fillId="4" borderId="55" xfId="0" applyFont="1" applyFill="1" applyBorder="1" applyAlignment="1">
      <alignment horizontal="left" vertical="top" wrapText="1"/>
    </xf>
    <xf numFmtId="0" fontId="16" fillId="4" borderId="54" xfId="0" applyFont="1" applyFill="1" applyBorder="1" applyAlignment="1">
      <alignment horizontal="left" vertical="top" wrapText="1"/>
    </xf>
    <xf numFmtId="4" fontId="16" fillId="4" borderId="55" xfId="0" applyNumberFormat="1" applyFont="1" applyFill="1" applyBorder="1" applyAlignment="1">
      <alignment horizontal="right"/>
    </xf>
    <xf numFmtId="4" fontId="16" fillId="4" borderId="53" xfId="0" applyNumberFormat="1" applyFont="1" applyFill="1" applyBorder="1" applyAlignment="1">
      <alignment horizontal="right"/>
    </xf>
    <xf numFmtId="0" fontId="16" fillId="4" borderId="3" xfId="0" applyFont="1" applyFill="1" applyBorder="1" applyAlignment="1">
      <alignment horizontal="center"/>
    </xf>
    <xf numFmtId="0" fontId="16" fillId="4" borderId="5" xfId="0" applyFont="1" applyFill="1" applyBorder="1" applyAlignment="1">
      <alignment horizontal="center"/>
    </xf>
    <xf numFmtId="0" fontId="16" fillId="4" borderId="75" xfId="0" applyFont="1" applyFill="1" applyBorder="1" applyAlignment="1">
      <alignment horizontal="left" vertical="center"/>
    </xf>
    <xf numFmtId="0" fontId="16" fillId="4" borderId="1" xfId="0" applyFont="1" applyFill="1" applyBorder="1" applyAlignment="1">
      <alignment horizontal="left" vertical="center"/>
    </xf>
    <xf numFmtId="0" fontId="16" fillId="4" borderId="41" xfId="0" applyFont="1" applyFill="1" applyBorder="1" applyAlignment="1">
      <alignment horizontal="left" vertical="center"/>
    </xf>
    <xf numFmtId="0" fontId="16" fillId="4" borderId="14" xfId="0" applyFont="1" applyFill="1" applyBorder="1" applyAlignment="1">
      <alignment horizontal="left" vertical="center"/>
    </xf>
    <xf numFmtId="165" fontId="16" fillId="4" borderId="29" xfId="0" applyNumberFormat="1" applyFont="1" applyFill="1" applyBorder="1" applyAlignment="1">
      <alignment horizontal="right" vertical="top"/>
    </xf>
    <xf numFmtId="165" fontId="16" fillId="4" borderId="33" xfId="0" applyNumberFormat="1" applyFont="1" applyFill="1" applyBorder="1" applyAlignment="1">
      <alignment horizontal="right" vertical="top"/>
    </xf>
    <xf numFmtId="4" fontId="21" fillId="4" borderId="50" xfId="0" applyNumberFormat="1" applyFont="1" applyFill="1" applyBorder="1" applyAlignment="1">
      <alignment horizontal="center" vertical="top"/>
    </xf>
    <xf numFmtId="4" fontId="21" fillId="4" borderId="25" xfId="0" applyNumberFormat="1" applyFont="1" applyFill="1" applyBorder="1" applyAlignment="1">
      <alignment horizontal="center" vertical="top"/>
    </xf>
    <xf numFmtId="164" fontId="16" fillId="4" borderId="14" xfId="0" applyNumberFormat="1" applyFont="1" applyFill="1" applyBorder="1" applyAlignment="1">
      <alignment horizontal="right" vertical="center"/>
    </xf>
    <xf numFmtId="0" fontId="16" fillId="4" borderId="79" xfId="0" applyFont="1" applyFill="1" applyBorder="1" applyAlignment="1">
      <alignment horizontal="right" vertical="center"/>
    </xf>
    <xf numFmtId="0" fontId="16" fillId="4" borderId="15" xfId="0" applyFont="1" applyFill="1" applyBorder="1" applyAlignment="1">
      <alignment horizontal="left" vertical="top" wrapText="1"/>
    </xf>
    <xf numFmtId="0" fontId="16" fillId="4" borderId="11" xfId="0" applyFont="1" applyFill="1" applyBorder="1" applyAlignment="1">
      <alignment horizontal="left" vertical="top" wrapText="1"/>
    </xf>
    <xf numFmtId="0" fontId="16" fillId="4" borderId="29" xfId="0" applyFont="1" applyFill="1" applyBorder="1" applyAlignment="1">
      <alignment horizontal="left" vertical="top" wrapText="1"/>
    </xf>
    <xf numFmtId="0" fontId="16" fillId="4" borderId="0" xfId="0" applyFont="1" applyFill="1" applyBorder="1" applyAlignment="1">
      <alignment horizontal="center" vertical="center" wrapText="1"/>
    </xf>
    <xf numFmtId="0" fontId="16" fillId="4" borderId="0" xfId="0" applyFont="1" applyFill="1" applyAlignment="1">
      <alignment horizontal="left" vertical="center" wrapText="1"/>
    </xf>
    <xf numFmtId="4" fontId="16" fillId="4" borderId="76" xfId="0" applyNumberFormat="1" applyFont="1" applyFill="1" applyBorder="1" applyAlignment="1">
      <alignment horizontal="right" vertical="top"/>
    </xf>
    <xf numFmtId="4" fontId="16" fillId="4" borderId="33" xfId="0" applyNumberFormat="1" applyFont="1" applyFill="1" applyBorder="1" applyAlignment="1">
      <alignment horizontal="right" vertical="top"/>
    </xf>
    <xf numFmtId="0" fontId="16" fillId="4" borderId="76" xfId="0" applyFont="1" applyFill="1" applyBorder="1" applyAlignment="1">
      <alignment horizontal="left" vertical="top" wrapText="1"/>
    </xf>
    <xf numFmtId="0" fontId="16" fillId="4" borderId="34" xfId="0" applyFont="1" applyFill="1" applyBorder="1" applyAlignment="1">
      <alignment horizontal="left" vertical="top" wrapText="1"/>
    </xf>
    <xf numFmtId="0" fontId="16" fillId="4" borderId="33" xfId="0" applyFont="1" applyFill="1" applyBorder="1" applyAlignment="1">
      <alignment horizontal="left" vertical="top" wrapText="1"/>
    </xf>
    <xf numFmtId="0" fontId="16" fillId="4" borderId="25" xfId="0" applyFont="1" applyFill="1" applyBorder="1" applyAlignment="1">
      <alignment horizontal="left" vertical="top" wrapText="1"/>
    </xf>
    <xf numFmtId="0" fontId="16" fillId="4" borderId="24" xfId="0" applyFont="1" applyFill="1" applyBorder="1" applyAlignment="1">
      <alignment horizontal="left" vertical="top" wrapText="1"/>
    </xf>
    <xf numFmtId="0" fontId="18" fillId="6" borderId="3" xfId="2" applyFont="1" applyFill="1" applyBorder="1" applyAlignment="1">
      <alignment horizontal="center"/>
    </xf>
    <xf numFmtId="0" fontId="18" fillId="0" borderId="0" xfId="0" applyFont="1" applyFill="1" applyAlignment="1">
      <alignment horizontal="center" vertical="center"/>
    </xf>
    <xf numFmtId="2" fontId="20" fillId="0" borderId="9" xfId="0" applyNumberFormat="1" applyFont="1" applyFill="1" applyBorder="1" applyAlignment="1">
      <alignment horizontal="left" vertical="center" wrapText="1"/>
    </xf>
    <xf numFmtId="2" fontId="20" fillId="0" borderId="0" xfId="0" applyNumberFormat="1" applyFont="1" applyFill="1" applyBorder="1" applyAlignment="1">
      <alignment horizontal="left" vertical="center" wrapText="1"/>
    </xf>
    <xf numFmtId="0" fontId="21" fillId="7" borderId="30" xfId="3" applyFont="1" applyFill="1" applyBorder="1" applyAlignment="1">
      <alignment horizontal="center" vertical="top" wrapText="1"/>
    </xf>
    <xf numFmtId="0" fontId="21" fillId="7" borderId="31" xfId="3" applyFont="1" applyFill="1" applyBorder="1" applyAlignment="1">
      <alignment horizontal="center" vertical="top" wrapText="1"/>
    </xf>
    <xf numFmtId="0" fontId="21" fillId="7" borderId="32" xfId="3" applyFont="1" applyFill="1" applyBorder="1" applyAlignment="1">
      <alignment horizontal="center" vertical="top" wrapText="1"/>
    </xf>
    <xf numFmtId="0" fontId="18" fillId="0" borderId="60" xfId="0" applyFont="1" applyBorder="1" applyAlignment="1">
      <alignment horizontal="center"/>
    </xf>
    <xf numFmtId="0" fontId="20" fillId="0" borderId="0" xfId="0" applyFont="1" applyAlignment="1">
      <alignment horizontal="left" wrapText="1"/>
    </xf>
    <xf numFmtId="0" fontId="20" fillId="0" borderId="0" xfId="0" applyFont="1" applyAlignment="1">
      <alignment horizontal="left"/>
    </xf>
    <xf numFmtId="0" fontId="18" fillId="0" borderId="0" xfId="0" applyFont="1" applyAlignment="1">
      <alignment horizontal="center"/>
    </xf>
    <xf numFmtId="0" fontId="21" fillId="7" borderId="21" xfId="3" applyFont="1" applyFill="1" applyBorder="1" applyAlignment="1">
      <alignment horizontal="center" vertical="top" wrapText="1"/>
    </xf>
    <xf numFmtId="0" fontId="21" fillId="7" borderId="4" xfId="3" applyFont="1" applyFill="1" applyBorder="1" applyAlignment="1">
      <alignment horizontal="center" vertical="top" wrapText="1"/>
    </xf>
    <xf numFmtId="0" fontId="21" fillId="7" borderId="20" xfId="3" applyFont="1" applyFill="1" applyBorder="1" applyAlignment="1">
      <alignment horizontal="center" vertical="top" wrapText="1"/>
    </xf>
  </cellXfs>
  <cellStyles count="4">
    <cellStyle name="20% - Accent2" xfId="1" builtinId="34"/>
    <cellStyle name="40% - Accent2" xfId="2" builtinId="35"/>
    <cellStyle name="Normal" xfId="0" builtinId="0"/>
    <cellStyle name="Normal 4 2" xfId="3" xr:uid="{00000000-0005-0000-0000-000003000000}"/>
  </cellStyles>
  <dxfs count="0"/>
  <tableStyles count="1" defaultTableStyle="TableStyleMedium9" defaultPivotStyle="PivotStyleLight16">
    <tableStyle name="Table Style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500"/>
  <sheetViews>
    <sheetView tabSelected="1" view="pageBreakPreview" zoomScale="60" zoomScaleNormal="60" zoomScalePageLayoutView="80" workbookViewId="0">
      <selection activeCell="A9" sqref="A9:L9"/>
    </sheetView>
  </sheetViews>
  <sheetFormatPr defaultRowHeight="15" x14ac:dyDescent="0.25"/>
  <cols>
    <col min="1" max="1" width="0.5703125" style="17" customWidth="1"/>
    <col min="2" max="2" width="9.140625" style="17"/>
    <col min="3" max="3" width="21.5703125" style="2" customWidth="1"/>
    <col min="4" max="4" width="17" style="2" customWidth="1"/>
    <col min="5" max="5" width="15.5703125" style="2" customWidth="1"/>
    <col min="6" max="6" width="9.140625" style="2"/>
    <col min="7" max="7" width="15" style="2" customWidth="1"/>
    <col min="8" max="8" width="10.7109375" style="2" customWidth="1"/>
    <col min="9" max="9" width="44.5703125" style="2" customWidth="1"/>
    <col min="10" max="10" width="35.5703125" style="2" customWidth="1"/>
    <col min="11" max="11" width="23.5703125" style="2" customWidth="1"/>
    <col min="12" max="12" width="37.28515625" style="3" customWidth="1"/>
    <col min="13" max="13" width="24.42578125" style="2" customWidth="1"/>
    <col min="14" max="14" width="14.85546875" style="2" bestFit="1" customWidth="1"/>
  </cols>
  <sheetData>
    <row r="2" spans="1:14" ht="43.5" customHeight="1" x14ac:dyDescent="0.3">
      <c r="A2" s="111"/>
      <c r="B2" s="111"/>
      <c r="C2" s="11"/>
      <c r="D2" s="11"/>
      <c r="E2" s="112"/>
      <c r="F2" s="112"/>
      <c r="G2" s="112"/>
      <c r="H2" s="112"/>
      <c r="I2" s="112"/>
      <c r="J2" s="11"/>
      <c r="K2" s="11"/>
      <c r="L2" s="195"/>
      <c r="M2" s="24"/>
      <c r="N2" s="24"/>
    </row>
    <row r="3" spans="1:14" x14ac:dyDescent="0.25">
      <c r="A3" s="430" t="s">
        <v>199</v>
      </c>
      <c r="B3" s="430"/>
      <c r="C3" s="430"/>
      <c r="D3" s="430"/>
      <c r="E3" s="430"/>
      <c r="F3" s="430"/>
      <c r="G3" s="430"/>
      <c r="H3" s="430"/>
      <c r="I3" s="430"/>
      <c r="J3" s="430"/>
      <c r="K3" s="430"/>
      <c r="L3" s="430"/>
    </row>
    <row r="4" spans="1:14" ht="50.25" customHeight="1" x14ac:dyDescent="0.25">
      <c r="A4" s="430"/>
      <c r="B4" s="430"/>
      <c r="C4" s="430"/>
      <c r="D4" s="430"/>
      <c r="E4" s="430"/>
      <c r="F4" s="430"/>
      <c r="G4" s="430"/>
      <c r="H4" s="430"/>
      <c r="I4" s="430"/>
      <c r="J4" s="430"/>
      <c r="K4" s="430"/>
      <c r="L4" s="430"/>
    </row>
    <row r="5" spans="1:14" x14ac:dyDescent="0.25">
      <c r="A5" s="430"/>
      <c r="B5" s="430"/>
      <c r="C5" s="430"/>
      <c r="D5" s="430"/>
      <c r="E5" s="430"/>
      <c r="F5" s="430"/>
      <c r="G5" s="430"/>
      <c r="H5" s="430"/>
      <c r="I5" s="430"/>
      <c r="J5" s="430"/>
      <c r="K5" s="430"/>
      <c r="L5" s="430"/>
    </row>
    <row r="6" spans="1:14" ht="58.5" customHeight="1" x14ac:dyDescent="0.25">
      <c r="A6" s="430"/>
      <c r="B6" s="430"/>
      <c r="C6" s="430"/>
      <c r="D6" s="430"/>
      <c r="E6" s="430"/>
      <c r="F6" s="430"/>
      <c r="G6" s="430"/>
      <c r="H6" s="430"/>
      <c r="I6" s="430"/>
      <c r="J6" s="430"/>
      <c r="K6" s="430"/>
      <c r="L6" s="430"/>
    </row>
    <row r="7" spans="1:14" ht="70.5" customHeight="1" x14ac:dyDescent="0.25">
      <c r="A7" s="430"/>
      <c r="B7" s="430"/>
      <c r="C7" s="430"/>
      <c r="D7" s="430"/>
      <c r="E7" s="430"/>
      <c r="F7" s="430"/>
      <c r="G7" s="430"/>
      <c r="H7" s="430"/>
      <c r="I7" s="430"/>
      <c r="J7" s="430"/>
      <c r="K7" s="430"/>
      <c r="L7" s="430"/>
    </row>
    <row r="8" spans="1:14" x14ac:dyDescent="0.25">
      <c r="A8" s="430"/>
      <c r="B8" s="430"/>
      <c r="C8" s="430"/>
      <c r="D8" s="430"/>
      <c r="E8" s="430"/>
      <c r="F8" s="430"/>
      <c r="G8" s="430"/>
      <c r="H8" s="430"/>
      <c r="I8" s="430"/>
      <c r="J8" s="430"/>
      <c r="K8" s="430"/>
      <c r="L8" s="430"/>
    </row>
    <row r="9" spans="1:14" ht="102.75" customHeight="1" x14ac:dyDescent="0.25">
      <c r="A9" s="431" t="s">
        <v>178</v>
      </c>
      <c r="B9" s="431"/>
      <c r="C9" s="431"/>
      <c r="D9" s="431"/>
      <c r="E9" s="431"/>
      <c r="F9" s="431"/>
      <c r="G9" s="431"/>
      <c r="H9" s="431"/>
      <c r="I9" s="431"/>
      <c r="J9" s="431"/>
      <c r="K9" s="431"/>
      <c r="L9" s="431"/>
    </row>
    <row r="10" spans="1:14" ht="33" x14ac:dyDescent="0.25">
      <c r="A10" s="26"/>
      <c r="B10" s="26"/>
      <c r="C10" s="26"/>
      <c r="D10" s="26"/>
      <c r="E10" s="26"/>
      <c r="F10" s="26"/>
      <c r="G10" s="26"/>
      <c r="H10" s="26"/>
      <c r="I10" s="26"/>
      <c r="J10" s="26"/>
      <c r="K10" s="26"/>
      <c r="L10" s="196"/>
      <c r="M10" s="23"/>
      <c r="N10" s="23"/>
    </row>
    <row r="11" spans="1:14" ht="33" x14ac:dyDescent="0.25">
      <c r="A11" s="432" t="s">
        <v>0</v>
      </c>
      <c r="B11" s="432"/>
      <c r="C11" s="432"/>
      <c r="D11" s="432"/>
      <c r="E11" s="432"/>
      <c r="F11" s="432"/>
      <c r="G11" s="432"/>
      <c r="H11" s="432"/>
      <c r="I11" s="432"/>
      <c r="J11" s="432"/>
      <c r="K11" s="432"/>
      <c r="L11" s="432"/>
      <c r="M11" s="23"/>
      <c r="N11" s="23"/>
    </row>
    <row r="12" spans="1:14" ht="26.25" x14ac:dyDescent="0.25">
      <c r="A12" s="433" t="s">
        <v>1</v>
      </c>
      <c r="B12" s="433"/>
      <c r="C12" s="433"/>
      <c r="D12" s="433"/>
      <c r="E12" s="433"/>
      <c r="F12" s="433"/>
      <c r="G12" s="433"/>
      <c r="H12" s="433"/>
      <c r="I12" s="433"/>
      <c r="J12" s="433"/>
      <c r="K12" s="433"/>
      <c r="L12" s="433"/>
    </row>
    <row r="13" spans="1:14" ht="26.25" thickBot="1" x14ac:dyDescent="0.3">
      <c r="A13" s="443" t="s">
        <v>179</v>
      </c>
      <c r="B13" s="443"/>
      <c r="C13" s="443"/>
      <c r="D13" s="443"/>
      <c r="E13" s="443"/>
      <c r="F13" s="443"/>
      <c r="G13" s="443"/>
      <c r="H13" s="443"/>
      <c r="I13" s="443"/>
      <c r="J13" s="443"/>
      <c r="K13" s="443"/>
      <c r="L13" s="443"/>
    </row>
    <row r="14" spans="1:14" ht="27" thickBot="1" x14ac:dyDescent="0.3">
      <c r="C14" s="487" t="s">
        <v>2</v>
      </c>
      <c r="D14" s="488"/>
      <c r="E14" s="488"/>
      <c r="F14" s="488"/>
      <c r="G14" s="488"/>
      <c r="H14" s="485" t="s">
        <v>3</v>
      </c>
      <c r="I14" s="486"/>
      <c r="J14" s="485" t="s">
        <v>160</v>
      </c>
      <c r="K14" s="486"/>
    </row>
    <row r="15" spans="1:14" ht="27" thickBot="1" x14ac:dyDescent="0.4">
      <c r="C15" s="509" t="s">
        <v>4</v>
      </c>
      <c r="D15" s="510"/>
      <c r="E15" s="510"/>
      <c r="F15" s="510"/>
      <c r="G15" s="511"/>
      <c r="H15" s="524"/>
      <c r="I15" s="525"/>
      <c r="J15" s="516">
        <f>SUM(H16:I20)</f>
        <v>5489706</v>
      </c>
      <c r="K15" s="517"/>
    </row>
    <row r="16" spans="1:14" s="1" customFormat="1" ht="30.75" customHeight="1" x14ac:dyDescent="0.35">
      <c r="A16" s="17"/>
      <c r="B16" s="17"/>
      <c r="C16" s="520" t="s">
        <v>5</v>
      </c>
      <c r="D16" s="521"/>
      <c r="E16" s="521"/>
      <c r="F16" s="521"/>
      <c r="G16" s="521"/>
      <c r="H16" s="522">
        <f>J46</f>
        <v>1460000</v>
      </c>
      <c r="I16" s="523"/>
      <c r="J16" s="439"/>
      <c r="K16" s="440"/>
      <c r="L16" s="3"/>
      <c r="M16" s="2"/>
      <c r="N16" s="2"/>
    </row>
    <row r="17" spans="1:14" s="1" customFormat="1" ht="25.5" x14ac:dyDescent="0.25">
      <c r="A17" s="17"/>
      <c r="B17" s="17"/>
      <c r="C17" s="441" t="s">
        <v>6</v>
      </c>
      <c r="D17" s="442"/>
      <c r="E17" s="442"/>
      <c r="F17" s="442"/>
      <c r="G17" s="442"/>
      <c r="H17" s="451">
        <f>J51</f>
        <v>30000</v>
      </c>
      <c r="I17" s="452"/>
      <c r="J17" s="501"/>
      <c r="K17" s="452"/>
      <c r="L17" s="3"/>
      <c r="M17" s="2"/>
      <c r="N17" s="2"/>
    </row>
    <row r="18" spans="1:14" s="1" customFormat="1" ht="25.5" x14ac:dyDescent="0.25">
      <c r="A18" s="17"/>
      <c r="B18" s="17"/>
      <c r="C18" s="441" t="s">
        <v>7</v>
      </c>
      <c r="D18" s="442"/>
      <c r="E18" s="442"/>
      <c r="F18" s="442"/>
      <c r="G18" s="442"/>
      <c r="H18" s="451">
        <f>J54</f>
        <v>675000</v>
      </c>
      <c r="I18" s="452"/>
      <c r="J18" s="501"/>
      <c r="K18" s="452"/>
      <c r="L18" s="3"/>
      <c r="M18" s="2"/>
      <c r="N18" s="2"/>
    </row>
    <row r="19" spans="1:14" s="1" customFormat="1" ht="25.5" x14ac:dyDescent="0.25">
      <c r="A19" s="17"/>
      <c r="B19" s="17"/>
      <c r="C19" s="441" t="s">
        <v>8</v>
      </c>
      <c r="D19" s="442"/>
      <c r="E19" s="442"/>
      <c r="F19" s="442"/>
      <c r="G19" s="442"/>
      <c r="H19" s="451">
        <f>J62</f>
        <v>44000</v>
      </c>
      <c r="I19" s="452"/>
      <c r="J19" s="501"/>
      <c r="K19" s="452"/>
      <c r="L19" s="3"/>
      <c r="M19" s="2"/>
      <c r="N19" s="2"/>
    </row>
    <row r="20" spans="1:14" s="1" customFormat="1" ht="26.25" thickBot="1" x14ac:dyDescent="0.4">
      <c r="A20" s="17"/>
      <c r="B20" s="17"/>
      <c r="C20" s="441" t="s">
        <v>170</v>
      </c>
      <c r="D20" s="442"/>
      <c r="E20" s="442"/>
      <c r="F20" s="442"/>
      <c r="G20" s="442"/>
      <c r="H20" s="507">
        <f>J69</f>
        <v>3280706</v>
      </c>
      <c r="I20" s="508"/>
      <c r="J20" s="501"/>
      <c r="K20" s="452"/>
      <c r="L20" s="3"/>
      <c r="M20" s="2"/>
      <c r="N20" s="2"/>
    </row>
    <row r="21" spans="1:14" s="1" customFormat="1" ht="27" thickBot="1" x14ac:dyDescent="0.4">
      <c r="A21" s="17"/>
      <c r="B21" s="17"/>
      <c r="C21" s="509" t="s">
        <v>9</v>
      </c>
      <c r="D21" s="510"/>
      <c r="E21" s="510"/>
      <c r="F21" s="510"/>
      <c r="G21" s="511"/>
      <c r="H21" s="524"/>
      <c r="I21" s="525"/>
      <c r="J21" s="516">
        <f>H22+H23+H24+H25+H29</f>
        <v>6049706</v>
      </c>
      <c r="K21" s="517"/>
      <c r="L21" s="3"/>
      <c r="M21" s="2"/>
      <c r="N21" s="2"/>
    </row>
    <row r="22" spans="1:14" s="1" customFormat="1" ht="25.5" x14ac:dyDescent="0.25">
      <c r="A22" s="17"/>
      <c r="B22" s="17"/>
      <c r="C22" s="543" t="s">
        <v>10</v>
      </c>
      <c r="D22" s="544"/>
      <c r="E22" s="544"/>
      <c r="F22" s="544"/>
      <c r="G22" s="545"/>
      <c r="H22" s="439">
        <f>J78+J84+J88+J93+J103+J107+J109+J111</f>
        <v>2175200</v>
      </c>
      <c r="I22" s="439"/>
      <c r="J22" s="541"/>
      <c r="K22" s="542"/>
      <c r="L22" s="3"/>
      <c r="M22" s="2"/>
      <c r="N22" s="2"/>
    </row>
    <row r="23" spans="1:14" ht="25.5" x14ac:dyDescent="0.25">
      <c r="C23" s="441" t="s">
        <v>135</v>
      </c>
      <c r="D23" s="442"/>
      <c r="E23" s="442"/>
      <c r="F23" s="442"/>
      <c r="G23" s="546"/>
      <c r="H23" s="501">
        <f>J119+J129</f>
        <v>966702.12</v>
      </c>
      <c r="I23" s="501"/>
      <c r="J23" s="451"/>
      <c r="K23" s="452"/>
    </row>
    <row r="24" spans="1:14" ht="25.5" x14ac:dyDescent="0.25">
      <c r="C24" s="441" t="s">
        <v>12</v>
      </c>
      <c r="D24" s="442"/>
      <c r="E24" s="442"/>
      <c r="F24" s="442"/>
      <c r="G24" s="546"/>
      <c r="H24" s="501">
        <f>J141</f>
        <v>115000</v>
      </c>
      <c r="I24" s="501"/>
      <c r="J24" s="451"/>
      <c r="K24" s="452"/>
    </row>
    <row r="25" spans="1:14" ht="33" x14ac:dyDescent="0.25">
      <c r="C25" s="441" t="s">
        <v>89</v>
      </c>
      <c r="D25" s="442"/>
      <c r="E25" s="442"/>
      <c r="F25" s="442"/>
      <c r="G25" s="546"/>
      <c r="H25" s="501">
        <f>J132</f>
        <v>2762803.88</v>
      </c>
      <c r="I25" s="501"/>
      <c r="J25" s="451"/>
      <c r="K25" s="452"/>
      <c r="M25" s="25"/>
      <c r="N25" s="25"/>
    </row>
    <row r="26" spans="1:14" ht="26.25" x14ac:dyDescent="0.25">
      <c r="C26" s="502" t="s">
        <v>174</v>
      </c>
      <c r="D26" s="503"/>
      <c r="E26" s="503"/>
      <c r="F26" s="503"/>
      <c r="G26" s="504"/>
      <c r="H26" s="501"/>
      <c r="I26" s="501"/>
      <c r="J26" s="518">
        <f>J27</f>
        <v>560000</v>
      </c>
      <c r="K26" s="519"/>
    </row>
    <row r="27" spans="1:14" ht="26.25" x14ac:dyDescent="0.25">
      <c r="C27" s="502" t="s">
        <v>13</v>
      </c>
      <c r="D27" s="503"/>
      <c r="E27" s="503"/>
      <c r="F27" s="503"/>
      <c r="G27" s="504"/>
      <c r="H27" s="501"/>
      <c r="I27" s="501"/>
      <c r="J27" s="512">
        <f>J67</f>
        <v>560000</v>
      </c>
      <c r="K27" s="513"/>
    </row>
    <row r="28" spans="1:14" ht="41.25" customHeight="1" x14ac:dyDescent="0.25">
      <c r="C28" s="502" t="s">
        <v>14</v>
      </c>
      <c r="D28" s="503"/>
      <c r="E28" s="503"/>
      <c r="F28" s="503"/>
      <c r="G28" s="504"/>
      <c r="H28" s="505">
        <v>0</v>
      </c>
      <c r="I28" s="505"/>
      <c r="J28" s="512"/>
      <c r="K28" s="513"/>
      <c r="M28" s="22"/>
      <c r="N28" s="22"/>
    </row>
    <row r="29" spans="1:14" ht="39" customHeight="1" x14ac:dyDescent="0.25">
      <c r="C29" s="502" t="s">
        <v>15</v>
      </c>
      <c r="D29" s="503"/>
      <c r="E29" s="503"/>
      <c r="F29" s="503"/>
      <c r="G29" s="504"/>
      <c r="H29" s="501">
        <f>J139</f>
        <v>30000</v>
      </c>
      <c r="I29" s="501"/>
      <c r="J29" s="512"/>
      <c r="K29" s="513"/>
      <c r="M29" s="22"/>
      <c r="N29" s="22"/>
    </row>
    <row r="30" spans="1:14" ht="27.75" customHeight="1" x14ac:dyDescent="0.25">
      <c r="C30" s="502" t="s">
        <v>16</v>
      </c>
      <c r="D30" s="503"/>
      <c r="E30" s="503"/>
      <c r="F30" s="503"/>
      <c r="G30" s="504"/>
      <c r="H30" s="501"/>
      <c r="I30" s="501"/>
      <c r="J30" s="512">
        <f>J31</f>
        <v>2560000</v>
      </c>
      <c r="K30" s="513"/>
      <c r="M30" s="22"/>
      <c r="N30" s="22"/>
    </row>
    <row r="31" spans="1:14" ht="26.25" customHeight="1" x14ac:dyDescent="0.25">
      <c r="C31" s="502" t="s">
        <v>17</v>
      </c>
      <c r="D31" s="503"/>
      <c r="E31" s="503"/>
      <c r="F31" s="503"/>
      <c r="G31" s="504"/>
      <c r="H31" s="501"/>
      <c r="I31" s="501"/>
      <c r="J31" s="512">
        <f>SUM(H32:I33)</f>
        <v>2560000</v>
      </c>
      <c r="K31" s="513"/>
      <c r="M31" s="22"/>
      <c r="N31" s="22"/>
    </row>
    <row r="32" spans="1:14" ht="27.75" customHeight="1" x14ac:dyDescent="0.25">
      <c r="C32" s="502" t="s">
        <v>172</v>
      </c>
      <c r="D32" s="503"/>
      <c r="E32" s="503"/>
      <c r="F32" s="503"/>
      <c r="G32" s="504"/>
      <c r="H32" s="451">
        <f>J26</f>
        <v>560000</v>
      </c>
      <c r="I32" s="452"/>
      <c r="J32" s="532"/>
      <c r="K32" s="533"/>
      <c r="M32" s="22"/>
      <c r="N32" s="22"/>
    </row>
    <row r="33" spans="2:14" ht="29.25" customHeight="1" thickBot="1" x14ac:dyDescent="0.3">
      <c r="C33" s="444" t="s">
        <v>171</v>
      </c>
      <c r="D33" s="445"/>
      <c r="E33" s="445"/>
      <c r="F33" s="445"/>
      <c r="G33" s="446"/>
      <c r="H33" s="447">
        <f>J73</f>
        <v>2000000</v>
      </c>
      <c r="I33" s="448"/>
      <c r="J33" s="449"/>
      <c r="K33" s="450"/>
      <c r="M33" s="22"/>
      <c r="N33" s="22"/>
    </row>
    <row r="34" spans="2:14" ht="52.5" customHeight="1" x14ac:dyDescent="0.25">
      <c r="C34" s="539" t="s">
        <v>173</v>
      </c>
      <c r="D34" s="539"/>
      <c r="E34" s="539"/>
      <c r="F34" s="539"/>
      <c r="G34" s="539"/>
      <c r="H34" s="539"/>
      <c r="I34" s="539"/>
      <c r="J34" s="539"/>
      <c r="K34" s="539"/>
      <c r="L34" s="197"/>
      <c r="M34" s="26"/>
      <c r="N34" s="26"/>
    </row>
    <row r="35" spans="2:14" ht="30" customHeight="1" thickBot="1" x14ac:dyDescent="0.3">
      <c r="B35" s="15"/>
      <c r="C35" s="540" t="s">
        <v>187</v>
      </c>
      <c r="D35" s="540"/>
      <c r="E35" s="540"/>
      <c r="F35" s="540"/>
      <c r="G35" s="540"/>
      <c r="H35" s="540"/>
      <c r="I35" s="540"/>
      <c r="J35" s="540"/>
      <c r="K35" s="540"/>
      <c r="L35" s="198"/>
      <c r="M35" s="26"/>
      <c r="N35" s="26"/>
    </row>
    <row r="36" spans="2:14" ht="25.5" x14ac:dyDescent="0.25">
      <c r="B36" s="15"/>
      <c r="C36" s="536" t="s">
        <v>10</v>
      </c>
      <c r="D36" s="537"/>
      <c r="E36" s="537"/>
      <c r="F36" s="537"/>
      <c r="G36" s="538"/>
      <c r="H36" s="530">
        <f>H22</f>
        <v>2175200</v>
      </c>
      <c r="I36" s="531"/>
      <c r="J36" s="158"/>
      <c r="K36" s="158"/>
      <c r="L36" s="198"/>
      <c r="M36" s="27"/>
      <c r="N36" s="27"/>
    </row>
    <row r="37" spans="2:14" ht="25.5" x14ac:dyDescent="0.25">
      <c r="B37" s="15"/>
      <c r="C37" s="441" t="s">
        <v>166</v>
      </c>
      <c r="D37" s="442"/>
      <c r="E37" s="442"/>
      <c r="F37" s="442"/>
      <c r="G37" s="547"/>
      <c r="H37" s="453">
        <f>H23</f>
        <v>966702.12</v>
      </c>
      <c r="I37" s="454"/>
      <c r="J37" s="158"/>
      <c r="K37" s="158"/>
      <c r="L37" s="198"/>
      <c r="M37" s="28"/>
      <c r="N37" s="28"/>
    </row>
    <row r="38" spans="2:14" ht="33" customHeight="1" x14ac:dyDescent="0.25">
      <c r="B38" s="15"/>
      <c r="C38" s="526" t="s">
        <v>89</v>
      </c>
      <c r="D38" s="527"/>
      <c r="E38" s="527"/>
      <c r="F38" s="527"/>
      <c r="G38" s="527"/>
      <c r="H38" s="453">
        <f>H25</f>
        <v>2762803.88</v>
      </c>
      <c r="I38" s="454"/>
      <c r="J38" s="158"/>
      <c r="K38" s="158"/>
      <c r="L38" s="198"/>
      <c r="M38" s="29"/>
      <c r="N38" s="29"/>
    </row>
    <row r="39" spans="2:14" ht="24.75" customHeight="1" x14ac:dyDescent="0.3">
      <c r="C39" s="526" t="s">
        <v>164</v>
      </c>
      <c r="D39" s="527"/>
      <c r="E39" s="527"/>
      <c r="F39" s="527"/>
      <c r="G39" s="527"/>
      <c r="H39" s="514">
        <f>H24</f>
        <v>115000</v>
      </c>
      <c r="I39" s="515"/>
      <c r="J39" s="159"/>
      <c r="K39" s="159"/>
      <c r="L39" s="199"/>
    </row>
    <row r="40" spans="2:14" ht="26.25" thickBot="1" x14ac:dyDescent="0.3">
      <c r="C40" s="528" t="s">
        <v>161</v>
      </c>
      <c r="D40" s="529"/>
      <c r="E40" s="529"/>
      <c r="F40" s="529"/>
      <c r="G40" s="529"/>
      <c r="H40" s="534">
        <f>H29</f>
        <v>30000</v>
      </c>
      <c r="I40" s="535"/>
      <c r="J40" s="159"/>
      <c r="K40" s="159"/>
    </row>
    <row r="41" spans="2:14" ht="30" customHeight="1" x14ac:dyDescent="0.25">
      <c r="C41" s="455" t="s">
        <v>176</v>
      </c>
      <c r="D41" s="456"/>
      <c r="E41" s="456"/>
      <c r="F41" s="456"/>
      <c r="G41" s="456"/>
      <c r="H41" s="456"/>
      <c r="I41" s="456"/>
      <c r="J41" s="456"/>
      <c r="K41" s="456"/>
    </row>
    <row r="42" spans="2:14" ht="73.5" customHeight="1" thickBot="1" x14ac:dyDescent="0.3">
      <c r="B42" s="14"/>
      <c r="C42" s="506" t="s">
        <v>182</v>
      </c>
      <c r="D42" s="506"/>
      <c r="E42" s="506"/>
      <c r="F42" s="506"/>
      <c r="G42" s="506"/>
      <c r="H42" s="506"/>
      <c r="I42" s="506"/>
      <c r="J42" s="506"/>
      <c r="K42" s="506"/>
      <c r="L42" s="200"/>
    </row>
    <row r="43" spans="2:14" ht="51.75" thickBot="1" x14ac:dyDescent="0.3">
      <c r="C43" s="215" t="s">
        <v>18</v>
      </c>
      <c r="D43" s="216" t="s">
        <v>19</v>
      </c>
      <c r="E43" s="489" t="s">
        <v>20</v>
      </c>
      <c r="F43" s="490"/>
      <c r="G43" s="490"/>
      <c r="H43" s="490"/>
      <c r="I43" s="491"/>
      <c r="J43" s="217" t="s">
        <v>177</v>
      </c>
      <c r="L43" s="2"/>
    </row>
    <row r="44" spans="2:14" ht="25.5" x14ac:dyDescent="0.35">
      <c r="C44" s="218">
        <v>7</v>
      </c>
      <c r="D44" s="219"/>
      <c r="E44" s="492" t="s">
        <v>21</v>
      </c>
      <c r="F44" s="493"/>
      <c r="G44" s="493"/>
      <c r="H44" s="493"/>
      <c r="I44" s="494"/>
      <c r="J44" s="220"/>
      <c r="L44" s="2"/>
    </row>
    <row r="45" spans="2:14" ht="26.25" thickBot="1" x14ac:dyDescent="0.4">
      <c r="C45" s="117">
        <v>71</v>
      </c>
      <c r="D45" s="109"/>
      <c r="E45" s="495" t="s">
        <v>22</v>
      </c>
      <c r="F45" s="496"/>
      <c r="G45" s="496"/>
      <c r="H45" s="496"/>
      <c r="I45" s="497"/>
      <c r="J45" s="201"/>
      <c r="L45" s="2"/>
    </row>
    <row r="46" spans="2:14" ht="26.25" x14ac:dyDescent="0.4">
      <c r="C46" s="114">
        <v>711</v>
      </c>
      <c r="D46" s="107"/>
      <c r="E46" s="498" t="s">
        <v>23</v>
      </c>
      <c r="F46" s="499"/>
      <c r="G46" s="499"/>
      <c r="H46" s="499"/>
      <c r="I46" s="500"/>
      <c r="J46" s="167">
        <f>SUM(J47:J50)</f>
        <v>1460000</v>
      </c>
      <c r="L46" s="2"/>
    </row>
    <row r="47" spans="2:14" ht="25.5" x14ac:dyDescent="0.35">
      <c r="C47" s="115"/>
      <c r="D47" s="106">
        <v>7111</v>
      </c>
      <c r="E47" s="307" t="s">
        <v>24</v>
      </c>
      <c r="F47" s="308"/>
      <c r="G47" s="308"/>
      <c r="H47" s="308"/>
      <c r="I47" s="309"/>
      <c r="J47" s="161">
        <v>250000</v>
      </c>
      <c r="K47" s="5"/>
      <c r="L47" s="2"/>
      <c r="M47" s="3"/>
    </row>
    <row r="48" spans="2:14" ht="30.75" customHeight="1" x14ac:dyDescent="0.35">
      <c r="C48" s="115"/>
      <c r="D48" s="106">
        <v>71131</v>
      </c>
      <c r="E48" s="307" t="s">
        <v>25</v>
      </c>
      <c r="F48" s="308"/>
      <c r="G48" s="308"/>
      <c r="H48" s="308"/>
      <c r="I48" s="309"/>
      <c r="J48" s="161">
        <v>880000</v>
      </c>
      <c r="K48" s="266"/>
      <c r="L48" s="2"/>
    </row>
    <row r="49" spans="3:14" ht="25.5" x14ac:dyDescent="0.35">
      <c r="C49" s="115"/>
      <c r="D49" s="106">
        <v>71132</v>
      </c>
      <c r="E49" s="307" t="s">
        <v>26</v>
      </c>
      <c r="F49" s="308"/>
      <c r="G49" s="308"/>
      <c r="H49" s="308"/>
      <c r="I49" s="309"/>
      <c r="J49" s="161">
        <v>100000</v>
      </c>
      <c r="K49" s="21"/>
      <c r="L49" s="2"/>
    </row>
    <row r="50" spans="3:14" ht="26.25" thickBot="1" x14ac:dyDescent="0.4">
      <c r="C50" s="116"/>
      <c r="D50" s="105">
        <v>71175</v>
      </c>
      <c r="E50" s="313" t="s">
        <v>27</v>
      </c>
      <c r="F50" s="314"/>
      <c r="G50" s="314"/>
      <c r="H50" s="314"/>
      <c r="I50" s="315"/>
      <c r="J50" s="161">
        <v>230000</v>
      </c>
      <c r="K50" s="6"/>
      <c r="L50" s="2"/>
    </row>
    <row r="51" spans="3:14" ht="26.25" x14ac:dyDescent="0.4">
      <c r="C51" s="108">
        <v>713</v>
      </c>
      <c r="D51" s="107"/>
      <c r="E51" s="328" t="s">
        <v>28</v>
      </c>
      <c r="F51" s="329"/>
      <c r="G51" s="329"/>
      <c r="H51" s="329"/>
      <c r="I51" s="330"/>
      <c r="J51" s="160">
        <f>SUM(J52:J53)</f>
        <v>30000</v>
      </c>
      <c r="K51" s="5"/>
      <c r="L51" s="2"/>
    </row>
    <row r="52" spans="3:14" ht="25.5" x14ac:dyDescent="0.35">
      <c r="C52" s="108"/>
      <c r="D52" s="106">
        <v>71312</v>
      </c>
      <c r="E52" s="307" t="s">
        <v>29</v>
      </c>
      <c r="F52" s="308"/>
      <c r="G52" s="308"/>
      <c r="H52" s="308"/>
      <c r="I52" s="309"/>
      <c r="J52" s="161">
        <v>25000</v>
      </c>
      <c r="K52" s="5"/>
      <c r="L52" s="2"/>
    </row>
    <row r="53" spans="3:14" ht="26.25" thickBot="1" x14ac:dyDescent="0.4">
      <c r="C53" s="113"/>
      <c r="D53" s="105">
        <v>71351</v>
      </c>
      <c r="E53" s="313" t="s">
        <v>30</v>
      </c>
      <c r="F53" s="314"/>
      <c r="G53" s="314"/>
      <c r="H53" s="314"/>
      <c r="I53" s="315"/>
      <c r="J53" s="161">
        <v>5000</v>
      </c>
      <c r="K53" s="5"/>
      <c r="L53" s="2"/>
    </row>
    <row r="54" spans="3:14" ht="26.25" x14ac:dyDescent="0.4">
      <c r="C54" s="115">
        <v>714</v>
      </c>
      <c r="D54" s="107"/>
      <c r="E54" s="328" t="s">
        <v>31</v>
      </c>
      <c r="F54" s="329"/>
      <c r="G54" s="329"/>
      <c r="H54" s="329"/>
      <c r="I54" s="330"/>
      <c r="J54" s="160">
        <f>SUM(J55:J61)</f>
        <v>675000</v>
      </c>
      <c r="L54" s="2"/>
    </row>
    <row r="55" spans="3:14" ht="25.5" x14ac:dyDescent="0.35">
      <c r="C55" s="115"/>
      <c r="D55" s="106">
        <v>7141</v>
      </c>
      <c r="E55" s="310" t="s">
        <v>32</v>
      </c>
      <c r="F55" s="311"/>
      <c r="G55" s="311"/>
      <c r="H55" s="311"/>
      <c r="I55" s="312"/>
      <c r="J55" s="161">
        <v>0</v>
      </c>
      <c r="L55" s="2"/>
    </row>
    <row r="56" spans="3:14" ht="25.5" x14ac:dyDescent="0.35">
      <c r="C56" s="115"/>
      <c r="D56" s="106">
        <v>7142</v>
      </c>
      <c r="E56" s="307" t="s">
        <v>33</v>
      </c>
      <c r="F56" s="308"/>
      <c r="G56" s="308"/>
      <c r="H56" s="308"/>
      <c r="I56" s="309"/>
      <c r="J56" s="161">
        <v>25000</v>
      </c>
      <c r="L56" s="2"/>
    </row>
    <row r="57" spans="3:14" s="17" customFormat="1" ht="47.25" customHeight="1" x14ac:dyDescent="0.35">
      <c r="C57" s="115"/>
      <c r="D57" s="110">
        <v>7146</v>
      </c>
      <c r="E57" s="325" t="s">
        <v>34</v>
      </c>
      <c r="F57" s="326"/>
      <c r="G57" s="326"/>
      <c r="H57" s="326"/>
      <c r="I57" s="327"/>
      <c r="J57" s="162">
        <v>350000</v>
      </c>
      <c r="K57" s="2"/>
      <c r="L57" s="2"/>
      <c r="M57" s="2"/>
      <c r="N57" s="2"/>
    </row>
    <row r="58" spans="3:14" s="17" customFormat="1" ht="49.5" customHeight="1" x14ac:dyDescent="0.35">
      <c r="C58" s="115"/>
      <c r="D58" s="110">
        <v>71461</v>
      </c>
      <c r="E58" s="325" t="s">
        <v>35</v>
      </c>
      <c r="F58" s="326"/>
      <c r="G58" s="326"/>
      <c r="H58" s="326"/>
      <c r="I58" s="327"/>
      <c r="J58" s="162">
        <v>50000</v>
      </c>
      <c r="K58" s="2"/>
      <c r="L58" s="2"/>
      <c r="M58" s="2"/>
      <c r="N58" s="2"/>
    </row>
    <row r="59" spans="3:14" ht="51.75" customHeight="1" x14ac:dyDescent="0.35">
      <c r="C59" s="115"/>
      <c r="D59" s="110">
        <v>71484</v>
      </c>
      <c r="E59" s="325" t="s">
        <v>36</v>
      </c>
      <c r="F59" s="326"/>
      <c r="G59" s="326"/>
      <c r="H59" s="326"/>
      <c r="I59" s="327"/>
      <c r="J59" s="161">
        <v>60000</v>
      </c>
      <c r="K59" s="153"/>
      <c r="L59" s="2"/>
      <c r="M59" s="4"/>
    </row>
    <row r="60" spans="3:14" ht="24.75" customHeight="1" x14ac:dyDescent="0.35">
      <c r="C60" s="115"/>
      <c r="D60" s="106">
        <v>71489</v>
      </c>
      <c r="E60" s="325" t="s">
        <v>37</v>
      </c>
      <c r="F60" s="326"/>
      <c r="G60" s="326"/>
      <c r="H60" s="326"/>
      <c r="I60" s="327"/>
      <c r="J60" s="161">
        <v>180000</v>
      </c>
      <c r="L60" s="2"/>
      <c r="M60" s="15"/>
      <c r="N60" s="15"/>
    </row>
    <row r="61" spans="3:14" ht="27.75" customHeight="1" thickBot="1" x14ac:dyDescent="0.4">
      <c r="C61" s="116"/>
      <c r="D61" s="105">
        <v>7149</v>
      </c>
      <c r="E61" s="346" t="s">
        <v>38</v>
      </c>
      <c r="F61" s="347"/>
      <c r="G61" s="347"/>
      <c r="H61" s="347"/>
      <c r="I61" s="348"/>
      <c r="J61" s="161">
        <v>10000</v>
      </c>
      <c r="L61" s="2"/>
      <c r="M61" s="15"/>
      <c r="N61" s="15"/>
    </row>
    <row r="62" spans="3:14" s="17" customFormat="1" ht="26.25" customHeight="1" x14ac:dyDescent="0.4">
      <c r="C62" s="108">
        <v>715</v>
      </c>
      <c r="D62" s="107"/>
      <c r="E62" s="328" t="s">
        <v>39</v>
      </c>
      <c r="F62" s="329"/>
      <c r="G62" s="329"/>
      <c r="H62" s="329"/>
      <c r="I62" s="330"/>
      <c r="J62" s="160">
        <f>SUM(J63:J66)</f>
        <v>44000</v>
      </c>
      <c r="K62" s="2"/>
      <c r="L62" s="2"/>
      <c r="M62" s="15"/>
      <c r="N62" s="15"/>
    </row>
    <row r="63" spans="3:14" s="17" customFormat="1" ht="33" customHeight="1" x14ac:dyDescent="0.25">
      <c r="C63" s="108"/>
      <c r="D63" s="110">
        <v>7153</v>
      </c>
      <c r="E63" s="343" t="s">
        <v>40</v>
      </c>
      <c r="F63" s="344"/>
      <c r="G63" s="344"/>
      <c r="H63" s="344"/>
      <c r="I63" s="345"/>
      <c r="J63" s="162">
        <v>5000</v>
      </c>
      <c r="K63" s="2"/>
      <c r="L63" s="2"/>
      <c r="M63" s="15"/>
      <c r="N63" s="15"/>
    </row>
    <row r="64" spans="3:14" ht="52.5" customHeight="1" x14ac:dyDescent="0.3">
      <c r="C64" s="108"/>
      <c r="D64" s="137">
        <v>71523</v>
      </c>
      <c r="E64" s="316" t="s">
        <v>147</v>
      </c>
      <c r="F64" s="317"/>
      <c r="G64" s="317"/>
      <c r="H64" s="317"/>
      <c r="I64" s="318"/>
      <c r="J64" s="162">
        <v>15000</v>
      </c>
      <c r="L64" s="2"/>
      <c r="M64" s="16"/>
      <c r="N64" s="16"/>
    </row>
    <row r="65" spans="3:14" ht="48" customHeight="1" x14ac:dyDescent="0.25">
      <c r="C65" s="108"/>
      <c r="D65" s="137">
        <v>71525</v>
      </c>
      <c r="E65" s="316" t="s">
        <v>150</v>
      </c>
      <c r="F65" s="317"/>
      <c r="G65" s="317"/>
      <c r="H65" s="317"/>
      <c r="I65" s="318"/>
      <c r="J65" s="162">
        <v>1500</v>
      </c>
      <c r="L65" s="2"/>
    </row>
    <row r="66" spans="3:14" s="17" customFormat="1" ht="31.5" customHeight="1" thickBot="1" x14ac:dyDescent="0.4">
      <c r="C66" s="113"/>
      <c r="D66" s="105">
        <v>71554</v>
      </c>
      <c r="E66" s="313" t="s">
        <v>8</v>
      </c>
      <c r="F66" s="314"/>
      <c r="G66" s="314"/>
      <c r="H66" s="314"/>
      <c r="I66" s="315"/>
      <c r="J66" s="168">
        <v>22500</v>
      </c>
      <c r="K66" s="2"/>
      <c r="L66" s="2"/>
      <c r="M66" s="2"/>
      <c r="N66" s="2"/>
    </row>
    <row r="67" spans="3:14" ht="31.5" customHeight="1" x14ac:dyDescent="0.4">
      <c r="C67" s="149">
        <v>73</v>
      </c>
      <c r="D67" s="150"/>
      <c r="E67" s="436" t="s">
        <v>41</v>
      </c>
      <c r="F67" s="437"/>
      <c r="G67" s="437"/>
      <c r="H67" s="437"/>
      <c r="I67" s="438"/>
      <c r="J67" s="167">
        <f>SUM(J68)</f>
        <v>560000</v>
      </c>
      <c r="L67" s="2"/>
      <c r="M67" s="14"/>
      <c r="N67" s="14"/>
    </row>
    <row r="68" spans="3:14" ht="27" thickBot="1" x14ac:dyDescent="0.45">
      <c r="C68" s="138">
        <v>732</v>
      </c>
      <c r="D68" s="139">
        <v>7321</v>
      </c>
      <c r="E68" s="289" t="s">
        <v>42</v>
      </c>
      <c r="F68" s="290"/>
      <c r="G68" s="290"/>
      <c r="H68" s="290"/>
      <c r="I68" s="291"/>
      <c r="J68" s="267">
        <f>500000+60000</f>
        <v>560000</v>
      </c>
      <c r="K68" s="268"/>
      <c r="L68" s="2"/>
      <c r="M68"/>
      <c r="N68"/>
    </row>
    <row r="69" spans="3:14" ht="26.25" x14ac:dyDescent="0.4">
      <c r="C69" s="140">
        <v>74</v>
      </c>
      <c r="D69" s="107"/>
      <c r="E69" s="328" t="s">
        <v>43</v>
      </c>
      <c r="F69" s="329"/>
      <c r="G69" s="329"/>
      <c r="H69" s="329"/>
      <c r="I69" s="330"/>
      <c r="J69" s="167">
        <f>SUM(J70:J73)</f>
        <v>3280706</v>
      </c>
      <c r="L69" s="2"/>
      <c r="M69"/>
      <c r="N69"/>
    </row>
    <row r="70" spans="3:14" ht="25.5" x14ac:dyDescent="0.25">
      <c r="C70" s="108"/>
      <c r="D70" s="110">
        <v>74122</v>
      </c>
      <c r="E70" s="337" t="s">
        <v>158</v>
      </c>
      <c r="F70" s="338"/>
      <c r="G70" s="338"/>
      <c r="H70" s="338"/>
      <c r="I70" s="339"/>
      <c r="J70" s="162">
        <v>0</v>
      </c>
      <c r="L70" s="2"/>
      <c r="M70"/>
      <c r="N70"/>
    </row>
    <row r="71" spans="3:14" ht="25.5" x14ac:dyDescent="0.35">
      <c r="C71" s="108"/>
      <c r="D71" s="141">
        <v>74123</v>
      </c>
      <c r="E71" s="316" t="s">
        <v>148</v>
      </c>
      <c r="F71" s="317"/>
      <c r="G71" s="317"/>
      <c r="H71" s="317"/>
      <c r="I71" s="318"/>
      <c r="J71" s="161">
        <v>500000</v>
      </c>
      <c r="L71" s="2"/>
      <c r="M71"/>
      <c r="N71"/>
    </row>
    <row r="72" spans="3:14" ht="25.5" x14ac:dyDescent="0.35">
      <c r="C72" s="108"/>
      <c r="D72" s="141">
        <v>7413</v>
      </c>
      <c r="E72" s="316" t="s">
        <v>159</v>
      </c>
      <c r="F72" s="317"/>
      <c r="G72" s="317"/>
      <c r="H72" s="317"/>
      <c r="I72" s="318"/>
      <c r="J72" s="161">
        <v>780706</v>
      </c>
      <c r="L72" s="2"/>
      <c r="M72"/>
      <c r="N72"/>
    </row>
    <row r="73" spans="3:14" ht="26.25" thickBot="1" x14ac:dyDescent="0.4">
      <c r="C73" s="113"/>
      <c r="D73" s="142">
        <v>7421</v>
      </c>
      <c r="E73" s="331" t="s">
        <v>149</v>
      </c>
      <c r="F73" s="332"/>
      <c r="G73" s="332"/>
      <c r="H73" s="332"/>
      <c r="I73" s="333"/>
      <c r="J73" s="169">
        <v>2000000</v>
      </c>
      <c r="L73" s="2"/>
      <c r="M73"/>
      <c r="N73"/>
    </row>
    <row r="74" spans="3:14" ht="27" thickBot="1" x14ac:dyDescent="0.45">
      <c r="C74" s="221">
        <v>7</v>
      </c>
      <c r="D74" s="340" t="s">
        <v>44</v>
      </c>
      <c r="E74" s="341"/>
      <c r="F74" s="341"/>
      <c r="G74" s="341"/>
      <c r="H74" s="341"/>
      <c r="I74" s="342"/>
      <c r="J74" s="222">
        <f>SUM(J46,J51,J54,J62,J67,J69)</f>
        <v>6049706</v>
      </c>
      <c r="K74" s="3"/>
      <c r="L74" s="2"/>
      <c r="M74"/>
      <c r="N74"/>
    </row>
    <row r="75" spans="3:14" ht="15.75" thickBot="1" x14ac:dyDescent="0.3">
      <c r="M75"/>
      <c r="N75"/>
    </row>
    <row r="76" spans="3:14" ht="51.75" thickBot="1" x14ac:dyDescent="0.4">
      <c r="C76" s="223" t="s">
        <v>45</v>
      </c>
      <c r="D76" s="224" t="s">
        <v>45</v>
      </c>
      <c r="E76" s="319" t="s">
        <v>20</v>
      </c>
      <c r="F76" s="320"/>
      <c r="G76" s="320"/>
      <c r="H76" s="320"/>
      <c r="I76" s="321"/>
      <c r="J76" s="217" t="s">
        <v>177</v>
      </c>
      <c r="L76" s="2"/>
      <c r="M76"/>
      <c r="N76"/>
    </row>
    <row r="77" spans="3:14" ht="27" thickBot="1" x14ac:dyDescent="0.3">
      <c r="C77" s="225">
        <v>4</v>
      </c>
      <c r="D77" s="334" t="s">
        <v>9</v>
      </c>
      <c r="E77" s="335"/>
      <c r="F77" s="335"/>
      <c r="G77" s="335"/>
      <c r="H77" s="335"/>
      <c r="I77" s="336"/>
      <c r="J77" s="226"/>
      <c r="L77" s="2"/>
      <c r="M77"/>
      <c r="N77"/>
    </row>
    <row r="78" spans="3:14" ht="27" thickBot="1" x14ac:dyDescent="0.45">
      <c r="C78" s="34">
        <v>411</v>
      </c>
      <c r="D78" s="301" t="s">
        <v>46</v>
      </c>
      <c r="E78" s="302"/>
      <c r="F78" s="302"/>
      <c r="G78" s="302"/>
      <c r="H78" s="302"/>
      <c r="I78" s="303"/>
      <c r="J78" s="171">
        <f>SUM(J79:J83)</f>
        <v>1232900</v>
      </c>
      <c r="L78" s="2"/>
      <c r="M78"/>
      <c r="N78"/>
    </row>
    <row r="79" spans="3:14" ht="25.5" x14ac:dyDescent="0.35">
      <c r="C79" s="35"/>
      <c r="D79" s="36">
        <v>4111</v>
      </c>
      <c r="E79" s="322" t="s">
        <v>47</v>
      </c>
      <c r="F79" s="323"/>
      <c r="G79" s="323"/>
      <c r="H79" s="323"/>
      <c r="I79" s="324"/>
      <c r="J79" s="170">
        <f>SUM(J185,J214,J237,J257,J313,J343,J363,J387,J407,J428,)</f>
        <v>725765</v>
      </c>
      <c r="L79"/>
      <c r="M79"/>
      <c r="N79"/>
    </row>
    <row r="80" spans="3:14" ht="25.5" x14ac:dyDescent="0.35">
      <c r="C80" s="99"/>
      <c r="D80" s="38">
        <v>4112</v>
      </c>
      <c r="E80" s="283" t="s">
        <v>48</v>
      </c>
      <c r="F80" s="284"/>
      <c r="G80" s="284"/>
      <c r="H80" s="284"/>
      <c r="I80" s="285"/>
      <c r="J80" s="163">
        <f>SUM(J186,J215,J238,J258,J314,J344,J364,J388,J408,J429,)</f>
        <v>106485</v>
      </c>
      <c r="L80"/>
      <c r="M80"/>
      <c r="N80"/>
    </row>
    <row r="81" spans="3:14" ht="25.5" x14ac:dyDescent="0.35">
      <c r="C81" s="99"/>
      <c r="D81" s="38">
        <v>4113</v>
      </c>
      <c r="E81" s="283" t="s">
        <v>49</v>
      </c>
      <c r="F81" s="284"/>
      <c r="G81" s="284"/>
      <c r="H81" s="284"/>
      <c r="I81" s="285"/>
      <c r="J81" s="163">
        <f>SUM(J187,J216,J239,J259,J315,J345,J365,J389,J409,J430,)</f>
        <v>268450</v>
      </c>
      <c r="L81"/>
      <c r="M81"/>
      <c r="N81"/>
    </row>
    <row r="82" spans="3:14" ht="26.25" customHeight="1" x14ac:dyDescent="0.35">
      <c r="C82" s="99"/>
      <c r="D82" s="103">
        <v>4114</v>
      </c>
      <c r="E82" s="283" t="s">
        <v>50</v>
      </c>
      <c r="F82" s="284"/>
      <c r="G82" s="284"/>
      <c r="H82" s="284"/>
      <c r="I82" s="285"/>
      <c r="J82" s="163">
        <f>SUM(J188,J217,J240,J260,J316,J346,J366,J390,J410,J431,)</f>
        <v>116115</v>
      </c>
      <c r="L82"/>
      <c r="M82"/>
      <c r="N82"/>
    </row>
    <row r="83" spans="3:14" ht="24.75" customHeight="1" thickBot="1" x14ac:dyDescent="0.4">
      <c r="C83" s="97"/>
      <c r="D83" s="102">
        <v>4115</v>
      </c>
      <c r="E83" s="304" t="s">
        <v>51</v>
      </c>
      <c r="F83" s="305"/>
      <c r="G83" s="305"/>
      <c r="H83" s="305"/>
      <c r="I83" s="306"/>
      <c r="J83" s="166">
        <f>SUM(J189,J218,J241,J261,J317,J347,J367,J391,J411,J432,)</f>
        <v>16085</v>
      </c>
      <c r="K83"/>
      <c r="L83"/>
      <c r="M83"/>
      <c r="N83"/>
    </row>
    <row r="84" spans="3:14" ht="30" customHeight="1" thickBot="1" x14ac:dyDescent="0.45">
      <c r="C84" s="41">
        <v>412</v>
      </c>
      <c r="D84" s="301" t="s">
        <v>52</v>
      </c>
      <c r="E84" s="302"/>
      <c r="F84" s="302"/>
      <c r="G84" s="302"/>
      <c r="H84" s="302"/>
      <c r="I84" s="303"/>
      <c r="J84" s="172">
        <f>SUM(J85:J87)</f>
        <v>108000</v>
      </c>
      <c r="L84"/>
      <c r="M84"/>
      <c r="N84"/>
    </row>
    <row r="85" spans="3:14" ht="27.75" customHeight="1" x14ac:dyDescent="0.35">
      <c r="C85" s="37"/>
      <c r="D85" s="42">
        <v>4121</v>
      </c>
      <c r="E85" s="298" t="s">
        <v>175</v>
      </c>
      <c r="F85" s="299"/>
      <c r="G85" s="299"/>
      <c r="H85" s="299"/>
      <c r="I85" s="300"/>
      <c r="J85" s="170">
        <f>SUM(,,,J263)</f>
        <v>30000</v>
      </c>
      <c r="L85"/>
      <c r="M85"/>
      <c r="N85"/>
    </row>
    <row r="86" spans="3:14" ht="27.75" customHeight="1" x14ac:dyDescent="0.35">
      <c r="C86" s="99"/>
      <c r="D86" s="38">
        <v>4126</v>
      </c>
      <c r="E86" s="283" t="s">
        <v>54</v>
      </c>
      <c r="F86" s="284"/>
      <c r="G86" s="284"/>
      <c r="H86" s="284"/>
      <c r="I86" s="285"/>
      <c r="J86" s="163">
        <f>SUM(J221)</f>
        <v>63000</v>
      </c>
      <c r="L86"/>
      <c r="M86"/>
      <c r="N86"/>
    </row>
    <row r="87" spans="3:14" ht="32.25" customHeight="1" thickBot="1" x14ac:dyDescent="0.4">
      <c r="C87" s="37"/>
      <c r="D87" s="40">
        <v>4127</v>
      </c>
      <c r="E87" s="304" t="s">
        <v>55</v>
      </c>
      <c r="F87" s="305"/>
      <c r="G87" s="305"/>
      <c r="H87" s="305"/>
      <c r="I87" s="306"/>
      <c r="J87" s="166">
        <f>SUM(J192,J222,J244,J264,J320,J350,J370,J394,J414,J435,)</f>
        <v>15000</v>
      </c>
      <c r="K87"/>
      <c r="L87"/>
      <c r="M87"/>
      <c r="N87"/>
    </row>
    <row r="88" spans="3:14" ht="26.25" customHeight="1" thickBot="1" x14ac:dyDescent="0.45">
      <c r="C88" s="41">
        <v>413</v>
      </c>
      <c r="D88" s="301" t="s">
        <v>56</v>
      </c>
      <c r="E88" s="302"/>
      <c r="F88" s="302"/>
      <c r="G88" s="302"/>
      <c r="H88" s="302"/>
      <c r="I88" s="303"/>
      <c r="J88" s="171">
        <f>SUM(J89:J92)</f>
        <v>98700</v>
      </c>
      <c r="L88"/>
      <c r="M88"/>
      <c r="N88"/>
    </row>
    <row r="89" spans="3:14" s="17" customFormat="1" ht="25.5" customHeight="1" x14ac:dyDescent="0.35">
      <c r="C89" s="101"/>
      <c r="D89" s="36">
        <v>4131</v>
      </c>
      <c r="E89" s="298" t="s">
        <v>57</v>
      </c>
      <c r="F89" s="299"/>
      <c r="G89" s="299"/>
      <c r="H89" s="299"/>
      <c r="I89" s="300"/>
      <c r="J89" s="170">
        <f>SUM(J266)</f>
        <v>24300</v>
      </c>
      <c r="K89" s="2"/>
      <c r="L89"/>
    </row>
    <row r="90" spans="3:14" s="17" customFormat="1" ht="29.25" customHeight="1" x14ac:dyDescent="0.35">
      <c r="C90" s="37"/>
      <c r="D90" s="36">
        <v>4133</v>
      </c>
      <c r="E90" s="283" t="s">
        <v>153</v>
      </c>
      <c r="F90" s="284"/>
      <c r="G90" s="284"/>
      <c r="H90" s="284"/>
      <c r="I90" s="285"/>
      <c r="J90" s="163">
        <v>0</v>
      </c>
      <c r="K90" s="2"/>
    </row>
    <row r="91" spans="3:14" ht="25.5" x14ac:dyDescent="0.35">
      <c r="C91" s="37"/>
      <c r="D91" s="38">
        <v>4134</v>
      </c>
      <c r="E91" s="283" t="s">
        <v>58</v>
      </c>
      <c r="F91" s="284"/>
      <c r="G91" s="284"/>
      <c r="H91" s="284"/>
      <c r="I91" s="285"/>
      <c r="J91" s="163">
        <f>SUM(J267)</f>
        <v>40000</v>
      </c>
      <c r="L91"/>
      <c r="M91"/>
      <c r="N91"/>
    </row>
    <row r="92" spans="3:14" ht="27.75" customHeight="1" thickBot="1" x14ac:dyDescent="0.4">
      <c r="C92" s="97"/>
      <c r="D92" s="40">
        <v>4135</v>
      </c>
      <c r="E92" s="304" t="s">
        <v>59</v>
      </c>
      <c r="F92" s="305"/>
      <c r="G92" s="305"/>
      <c r="H92" s="305"/>
      <c r="I92" s="306"/>
      <c r="J92" s="169">
        <f>SUM(J194,J224,J246,J268,J322,J352,J372,J396,J416,J437)</f>
        <v>34400</v>
      </c>
      <c r="K92"/>
      <c r="L92"/>
      <c r="M92"/>
      <c r="N92"/>
    </row>
    <row r="93" spans="3:14" ht="27" thickBot="1" x14ac:dyDescent="0.45">
      <c r="C93" s="41">
        <v>414</v>
      </c>
      <c r="D93" s="286" t="s">
        <v>60</v>
      </c>
      <c r="E93" s="287"/>
      <c r="F93" s="287"/>
      <c r="G93" s="287"/>
      <c r="H93" s="287"/>
      <c r="I93" s="288"/>
      <c r="J93" s="172">
        <f>SUM(J94:J102)</f>
        <v>370600</v>
      </c>
      <c r="K93"/>
      <c r="L93"/>
      <c r="M93"/>
      <c r="N93"/>
    </row>
    <row r="94" spans="3:14" ht="25.5" x14ac:dyDescent="0.35">
      <c r="C94" s="101"/>
      <c r="D94" s="36">
        <v>4141</v>
      </c>
      <c r="E94" s="298" t="s">
        <v>61</v>
      </c>
      <c r="F94" s="299"/>
      <c r="G94" s="299"/>
      <c r="H94" s="299"/>
      <c r="I94" s="300"/>
      <c r="J94" s="173">
        <f>SUM(J196,J226,J248,J270,J324,J354,J374,J398,J418,J439,)</f>
        <v>4800</v>
      </c>
      <c r="K94"/>
      <c r="L94"/>
      <c r="M94"/>
      <c r="N94"/>
    </row>
    <row r="95" spans="3:14" ht="25.5" customHeight="1" x14ac:dyDescent="0.35">
      <c r="C95" s="37"/>
      <c r="D95" s="38">
        <v>4142</v>
      </c>
      <c r="E95" s="283" t="s">
        <v>62</v>
      </c>
      <c r="F95" s="284"/>
      <c r="G95" s="284"/>
      <c r="H95" s="284"/>
      <c r="I95" s="285"/>
      <c r="J95" s="161">
        <f>SUM(J197,J227,J249,J271,J325,J355,J375,J399,J419,J440,)</f>
        <v>20100</v>
      </c>
      <c r="L95"/>
      <c r="M95"/>
      <c r="N95"/>
    </row>
    <row r="96" spans="3:14" s="17" customFormat="1" ht="27" customHeight="1" x14ac:dyDescent="0.35">
      <c r="C96" s="99"/>
      <c r="D96" s="38">
        <v>4143</v>
      </c>
      <c r="E96" s="283" t="s">
        <v>63</v>
      </c>
      <c r="F96" s="284"/>
      <c r="G96" s="284"/>
      <c r="H96" s="284"/>
      <c r="I96" s="285"/>
      <c r="J96" s="161">
        <f>SUM(J272)</f>
        <v>20000</v>
      </c>
      <c r="K96" s="2"/>
      <c r="L96"/>
    </row>
    <row r="97" spans="3:14" s="17" customFormat="1" ht="27" customHeight="1" x14ac:dyDescent="0.35">
      <c r="C97" s="99"/>
      <c r="D97" s="38">
        <v>4144</v>
      </c>
      <c r="E97" s="283" t="s">
        <v>64</v>
      </c>
      <c r="F97" s="284"/>
      <c r="G97" s="284"/>
      <c r="H97" s="284"/>
      <c r="I97" s="285"/>
      <c r="J97" s="161">
        <f>SUM(J273)</f>
        <v>5000</v>
      </c>
      <c r="K97" s="2"/>
      <c r="L97"/>
    </row>
    <row r="98" spans="3:14" ht="25.5" x14ac:dyDescent="0.35">
      <c r="C98" s="99"/>
      <c r="D98" s="38">
        <v>4146</v>
      </c>
      <c r="E98" s="283" t="s">
        <v>141</v>
      </c>
      <c r="F98" s="284"/>
      <c r="G98" s="284"/>
      <c r="H98" s="284"/>
      <c r="I98" s="285"/>
      <c r="J98" s="161">
        <f>SUM(J274,J420)</f>
        <v>10000</v>
      </c>
      <c r="L98"/>
      <c r="M98"/>
      <c r="N98"/>
    </row>
    <row r="99" spans="3:14" ht="25.5" x14ac:dyDescent="0.35">
      <c r="C99" s="99"/>
      <c r="D99" s="38">
        <v>4147</v>
      </c>
      <c r="E99" s="283" t="s">
        <v>65</v>
      </c>
      <c r="F99" s="284"/>
      <c r="G99" s="284"/>
      <c r="H99" s="284"/>
      <c r="I99" s="285"/>
      <c r="J99" s="161">
        <f>SUM(J275)</f>
        <v>10000</v>
      </c>
      <c r="L99" s="17"/>
      <c r="M99"/>
      <c r="N99"/>
    </row>
    <row r="100" spans="3:14" ht="25.5" x14ac:dyDescent="0.35">
      <c r="C100" s="99"/>
      <c r="D100" s="38">
        <v>4148</v>
      </c>
      <c r="E100" s="283" t="s">
        <v>66</v>
      </c>
      <c r="F100" s="284"/>
      <c r="G100" s="284"/>
      <c r="H100" s="284"/>
      <c r="I100" s="285"/>
      <c r="J100" s="161">
        <f>SUM(J198,J228,J250,J276,J326,J356,J376,J400,J421,J441,)</f>
        <v>5000</v>
      </c>
      <c r="L100" s="17"/>
    </row>
    <row r="101" spans="3:14" ht="25.5" x14ac:dyDescent="0.35">
      <c r="C101" s="99"/>
      <c r="D101" s="43">
        <v>4149</v>
      </c>
      <c r="E101" s="295" t="s">
        <v>67</v>
      </c>
      <c r="F101" s="296"/>
      <c r="G101" s="296"/>
      <c r="H101" s="296"/>
      <c r="I101" s="297"/>
      <c r="J101" s="164">
        <f>SUM(J199,J229,J277,J327,J357,J377,J401,J422,J442,)</f>
        <v>255700</v>
      </c>
      <c r="L101"/>
      <c r="M101"/>
      <c r="N101"/>
    </row>
    <row r="102" spans="3:14" ht="26.25" thickBot="1" x14ac:dyDescent="0.4">
      <c r="C102" s="97"/>
      <c r="D102" s="43">
        <v>41491</v>
      </c>
      <c r="E102" s="289" t="s">
        <v>145</v>
      </c>
      <c r="F102" s="290"/>
      <c r="G102" s="290"/>
      <c r="H102" s="290"/>
      <c r="I102" s="291"/>
      <c r="J102" s="169">
        <f>SUM(J278)</f>
        <v>40000</v>
      </c>
      <c r="L102"/>
      <c r="M102"/>
      <c r="N102"/>
    </row>
    <row r="103" spans="3:14" ht="27" thickBot="1" x14ac:dyDescent="0.45">
      <c r="C103" s="41">
        <v>415</v>
      </c>
      <c r="D103" s="286" t="s">
        <v>68</v>
      </c>
      <c r="E103" s="287"/>
      <c r="F103" s="287"/>
      <c r="G103" s="287"/>
      <c r="H103" s="287"/>
      <c r="I103" s="288"/>
      <c r="J103" s="174">
        <f>SUM(J104:J106)</f>
        <v>19000</v>
      </c>
      <c r="L103" s="17"/>
      <c r="M103"/>
      <c r="N103"/>
    </row>
    <row r="104" spans="3:14" ht="25.5" x14ac:dyDescent="0.35">
      <c r="C104" s="37"/>
      <c r="D104" s="36">
        <v>4152</v>
      </c>
      <c r="E104" s="298" t="s">
        <v>69</v>
      </c>
      <c r="F104" s="299"/>
      <c r="G104" s="299"/>
      <c r="H104" s="299"/>
      <c r="I104" s="300"/>
      <c r="J104" s="173">
        <f>SUM(J201)</f>
        <v>5000</v>
      </c>
      <c r="L104"/>
      <c r="M104"/>
      <c r="N104"/>
    </row>
    <row r="105" spans="3:14" ht="25.5" x14ac:dyDescent="0.35">
      <c r="C105" s="98"/>
      <c r="D105" s="38">
        <v>41531</v>
      </c>
      <c r="E105" s="283" t="s">
        <v>70</v>
      </c>
      <c r="F105" s="284"/>
      <c r="G105" s="284"/>
      <c r="H105" s="284"/>
      <c r="I105" s="285"/>
      <c r="J105" s="161">
        <f>SUM(J202)</f>
        <v>12000</v>
      </c>
      <c r="L105"/>
      <c r="M105"/>
      <c r="N105"/>
    </row>
    <row r="106" spans="3:14" ht="26.25" thickBot="1" x14ac:dyDescent="0.4">
      <c r="C106" s="97"/>
      <c r="D106" s="40">
        <v>41532</v>
      </c>
      <c r="E106" s="304" t="s">
        <v>71</v>
      </c>
      <c r="F106" s="305"/>
      <c r="G106" s="305"/>
      <c r="H106" s="305"/>
      <c r="I106" s="306"/>
      <c r="J106" s="169">
        <f>SUM(J203)</f>
        <v>2000</v>
      </c>
      <c r="L106"/>
      <c r="M106"/>
      <c r="N106"/>
    </row>
    <row r="107" spans="3:14" ht="27" thickBot="1" x14ac:dyDescent="0.45">
      <c r="C107" s="37">
        <v>417</v>
      </c>
      <c r="D107" s="286" t="s">
        <v>72</v>
      </c>
      <c r="E107" s="287"/>
      <c r="F107" s="287"/>
      <c r="G107" s="287"/>
      <c r="H107" s="287"/>
      <c r="I107" s="288"/>
      <c r="J107" s="174">
        <f>SUM(J108)</f>
        <v>25000</v>
      </c>
      <c r="L107"/>
      <c r="M107"/>
      <c r="N107"/>
    </row>
    <row r="108" spans="3:14" ht="26.25" thickBot="1" x14ac:dyDescent="0.4">
      <c r="C108" s="35"/>
      <c r="D108" s="44">
        <v>4171</v>
      </c>
      <c r="E108" s="292" t="s">
        <v>73</v>
      </c>
      <c r="F108" s="293"/>
      <c r="G108" s="293"/>
      <c r="H108" s="293"/>
      <c r="I108" s="294"/>
      <c r="J108" s="175">
        <f>SUM(J280)</f>
        <v>25000</v>
      </c>
      <c r="L108"/>
      <c r="M108"/>
      <c r="N108"/>
    </row>
    <row r="109" spans="3:14" ht="27" thickBot="1" x14ac:dyDescent="0.45">
      <c r="C109" s="60">
        <v>418</v>
      </c>
      <c r="D109" s="434" t="s">
        <v>138</v>
      </c>
      <c r="E109" s="435"/>
      <c r="F109" s="435"/>
      <c r="G109" s="435"/>
      <c r="H109" s="435"/>
      <c r="I109" s="435"/>
      <c r="J109" s="174">
        <f>SUM(J110)</f>
        <v>240000</v>
      </c>
      <c r="L109"/>
      <c r="M109"/>
      <c r="N109"/>
    </row>
    <row r="110" spans="3:14" ht="26.25" thickBot="1" x14ac:dyDescent="0.4">
      <c r="C110" s="35"/>
      <c r="D110" s="73">
        <v>41811</v>
      </c>
      <c r="E110" s="292" t="s">
        <v>139</v>
      </c>
      <c r="F110" s="293"/>
      <c r="G110" s="293"/>
      <c r="H110" s="293"/>
      <c r="I110" s="294"/>
      <c r="J110" s="175">
        <f>SUM(J379)</f>
        <v>240000</v>
      </c>
      <c r="L110"/>
      <c r="M110"/>
      <c r="N110"/>
    </row>
    <row r="111" spans="3:14" ht="27" thickBot="1" x14ac:dyDescent="0.45">
      <c r="C111" s="41">
        <v>419</v>
      </c>
      <c r="D111" s="286" t="s">
        <v>74</v>
      </c>
      <c r="E111" s="287"/>
      <c r="F111" s="287"/>
      <c r="G111" s="287"/>
      <c r="H111" s="287"/>
      <c r="I111" s="288"/>
      <c r="J111" s="174">
        <f>SUM(J112:J118)</f>
        <v>81000</v>
      </c>
      <c r="L111" s="17"/>
      <c r="M111"/>
      <c r="N111"/>
    </row>
    <row r="112" spans="3:14" ht="25.5" x14ac:dyDescent="0.35">
      <c r="C112" s="101"/>
      <c r="D112" s="42">
        <v>4191</v>
      </c>
      <c r="E112" s="298" t="s">
        <v>75</v>
      </c>
      <c r="F112" s="299"/>
      <c r="G112" s="299"/>
      <c r="H112" s="299"/>
      <c r="I112" s="300"/>
      <c r="J112" s="173">
        <f>SUM(J205,J282,J329)</f>
        <v>27000</v>
      </c>
      <c r="L112"/>
      <c r="M112"/>
      <c r="N112"/>
    </row>
    <row r="113" spans="3:14" ht="25.5" x14ac:dyDescent="0.35">
      <c r="C113" s="100"/>
      <c r="D113" s="36">
        <v>4192</v>
      </c>
      <c r="E113" s="283" t="s">
        <v>168</v>
      </c>
      <c r="F113" s="284"/>
      <c r="G113" s="284"/>
      <c r="H113" s="284"/>
      <c r="I113" s="285"/>
      <c r="J113" s="163">
        <f>SUM(J283)</f>
        <v>15000</v>
      </c>
      <c r="L113"/>
      <c r="M113"/>
      <c r="N113"/>
    </row>
    <row r="114" spans="3:14" ht="25.5" x14ac:dyDescent="0.35">
      <c r="C114" s="100"/>
      <c r="D114" s="38">
        <v>4193</v>
      </c>
      <c r="E114" s="283" t="s">
        <v>76</v>
      </c>
      <c r="F114" s="284"/>
      <c r="G114" s="284"/>
      <c r="H114" s="284"/>
      <c r="I114" s="285"/>
      <c r="J114" s="161">
        <f>SUM(J287)</f>
        <v>15000</v>
      </c>
      <c r="L114"/>
      <c r="M114"/>
      <c r="N114"/>
    </row>
    <row r="115" spans="3:14" s="17" customFormat="1" ht="25.5" x14ac:dyDescent="0.35">
      <c r="C115" s="37"/>
      <c r="D115" s="38">
        <v>4194</v>
      </c>
      <c r="E115" s="283" t="s">
        <v>77</v>
      </c>
      <c r="F115" s="284"/>
      <c r="G115" s="284"/>
      <c r="H115" s="284"/>
      <c r="I115" s="285"/>
      <c r="J115" s="161">
        <f>SUM(J284)</f>
        <v>4000</v>
      </c>
      <c r="K115" s="2"/>
      <c r="L115"/>
    </row>
    <row r="116" spans="3:14" ht="25.5" x14ac:dyDescent="0.35">
      <c r="C116" s="99"/>
      <c r="D116" s="38">
        <v>4195</v>
      </c>
      <c r="E116" s="283" t="s">
        <v>78</v>
      </c>
      <c r="F116" s="284"/>
      <c r="G116" s="284"/>
      <c r="H116" s="284"/>
      <c r="I116" s="285"/>
      <c r="J116" s="161">
        <f>SUM(J285)</f>
        <v>5000</v>
      </c>
      <c r="L116"/>
      <c r="M116"/>
      <c r="N116"/>
    </row>
    <row r="117" spans="3:14" ht="25.5" x14ac:dyDescent="0.35">
      <c r="C117" s="37"/>
      <c r="D117" s="38">
        <v>4196</v>
      </c>
      <c r="E117" s="283" t="s">
        <v>79</v>
      </c>
      <c r="F117" s="284"/>
      <c r="G117" s="284"/>
      <c r="H117" s="284"/>
      <c r="I117" s="285"/>
      <c r="J117" s="161">
        <f>SUM(J286)</f>
        <v>5000</v>
      </c>
      <c r="L117"/>
      <c r="M117"/>
      <c r="N117"/>
    </row>
    <row r="118" spans="3:14" ht="26.25" thickBot="1" x14ac:dyDescent="0.4">
      <c r="C118" s="97"/>
      <c r="D118" s="40">
        <v>4199</v>
      </c>
      <c r="E118" s="304" t="s">
        <v>80</v>
      </c>
      <c r="F118" s="305"/>
      <c r="G118" s="305"/>
      <c r="H118" s="305"/>
      <c r="I118" s="306"/>
      <c r="J118" s="169">
        <f>SUM(J288)</f>
        <v>10000</v>
      </c>
      <c r="L118"/>
      <c r="M118"/>
      <c r="N118"/>
    </row>
    <row r="119" spans="3:14" ht="27" thickBot="1" x14ac:dyDescent="0.3">
      <c r="C119" s="45">
        <v>431</v>
      </c>
      <c r="D119" s="363" t="s">
        <v>11</v>
      </c>
      <c r="E119" s="364"/>
      <c r="F119" s="364"/>
      <c r="G119" s="364"/>
      <c r="H119" s="364"/>
      <c r="I119" s="365"/>
      <c r="J119" s="176">
        <f>SUM(J120:J128)</f>
        <v>691702.12</v>
      </c>
      <c r="L119" s="17"/>
      <c r="M119"/>
      <c r="N119"/>
    </row>
    <row r="120" spans="3:14" ht="25.5" x14ac:dyDescent="0.35">
      <c r="C120" s="101"/>
      <c r="D120" s="42">
        <v>4313</v>
      </c>
      <c r="E120" s="298" t="s">
        <v>151</v>
      </c>
      <c r="F120" s="299"/>
      <c r="G120" s="299"/>
      <c r="H120" s="299"/>
      <c r="I120" s="300"/>
      <c r="J120" s="173">
        <f>SUM(J331)</f>
        <v>25000</v>
      </c>
      <c r="L120" s="17"/>
      <c r="M120"/>
      <c r="N120"/>
    </row>
    <row r="121" spans="3:14" ht="25.5" x14ac:dyDescent="0.35">
      <c r="C121" s="37"/>
      <c r="D121" s="36">
        <v>43131</v>
      </c>
      <c r="E121" s="283" t="s">
        <v>146</v>
      </c>
      <c r="F121" s="284"/>
      <c r="G121" s="284"/>
      <c r="H121" s="284"/>
      <c r="I121" s="285"/>
      <c r="J121" s="163">
        <f>SUM(J332)</f>
        <v>260000</v>
      </c>
      <c r="L121" s="17"/>
      <c r="M121"/>
      <c r="N121"/>
    </row>
    <row r="122" spans="3:14" ht="25.5" x14ac:dyDescent="0.35">
      <c r="C122" s="98"/>
      <c r="D122" s="38">
        <v>4314</v>
      </c>
      <c r="E122" s="283" t="s">
        <v>82</v>
      </c>
      <c r="F122" s="284"/>
      <c r="G122" s="284"/>
      <c r="H122" s="284"/>
      <c r="I122" s="285"/>
      <c r="J122" s="164">
        <f>SUM(J333)</f>
        <v>15000</v>
      </c>
      <c r="L122"/>
      <c r="M122"/>
      <c r="N122"/>
    </row>
    <row r="123" spans="3:14" ht="25.5" x14ac:dyDescent="0.35">
      <c r="C123" s="99"/>
      <c r="D123" s="38">
        <v>43141</v>
      </c>
      <c r="E123" s="283" t="s">
        <v>83</v>
      </c>
      <c r="F123" s="284"/>
      <c r="G123" s="284"/>
      <c r="H123" s="284"/>
      <c r="I123" s="285"/>
      <c r="J123" s="161">
        <f>SUM(J334)</f>
        <v>10000</v>
      </c>
      <c r="L123" s="155"/>
      <c r="M123"/>
      <c r="N123"/>
    </row>
    <row r="124" spans="3:14" ht="25.5" x14ac:dyDescent="0.35">
      <c r="C124" s="100"/>
      <c r="D124" s="38">
        <v>4315</v>
      </c>
      <c r="E124" s="283" t="s">
        <v>152</v>
      </c>
      <c r="F124" s="284"/>
      <c r="G124" s="284"/>
      <c r="H124" s="284"/>
      <c r="I124" s="285"/>
      <c r="J124" s="163">
        <f>SUM(J290)</f>
        <v>59850</v>
      </c>
      <c r="L124" s="154"/>
      <c r="M124"/>
      <c r="N124"/>
    </row>
    <row r="125" spans="3:14" ht="25.5" x14ac:dyDescent="0.35">
      <c r="C125" s="100"/>
      <c r="D125" s="38">
        <v>4316</v>
      </c>
      <c r="E125" s="283" t="s">
        <v>85</v>
      </c>
      <c r="F125" s="284"/>
      <c r="G125" s="284"/>
      <c r="H125" s="284"/>
      <c r="I125" s="285"/>
      <c r="J125" s="165">
        <f>SUM(J335)</f>
        <v>158000</v>
      </c>
      <c r="L125"/>
      <c r="M125"/>
      <c r="N125"/>
    </row>
    <row r="126" spans="3:14" s="17" customFormat="1" ht="25.5" x14ac:dyDescent="0.35">
      <c r="C126" s="100"/>
      <c r="D126" s="38">
        <v>4318</v>
      </c>
      <c r="E126" s="283" t="s">
        <v>86</v>
      </c>
      <c r="F126" s="284"/>
      <c r="G126" s="284"/>
      <c r="H126" s="284"/>
      <c r="I126" s="285"/>
      <c r="J126" s="165">
        <f>SUM(J207)</f>
        <v>15000</v>
      </c>
      <c r="K126" s="2"/>
      <c r="L126" s="156"/>
    </row>
    <row r="127" spans="3:14" ht="25.5" x14ac:dyDescent="0.35">
      <c r="C127" s="37"/>
      <c r="D127" s="38">
        <v>43181</v>
      </c>
      <c r="E127" s="283" t="s">
        <v>87</v>
      </c>
      <c r="F127" s="284"/>
      <c r="G127" s="284"/>
      <c r="H127" s="284"/>
      <c r="I127" s="285"/>
      <c r="J127" s="163">
        <f>SUM(J208,J231,J292,J336,J381)</f>
        <v>33500</v>
      </c>
      <c r="L127" s="17"/>
      <c r="M127"/>
      <c r="N127"/>
    </row>
    <row r="128" spans="3:14" ht="26.25" thickBot="1" x14ac:dyDescent="0.4">
      <c r="C128" s="97"/>
      <c r="D128" s="38">
        <v>4319</v>
      </c>
      <c r="E128" s="304" t="s">
        <v>88</v>
      </c>
      <c r="F128" s="305"/>
      <c r="G128" s="305"/>
      <c r="H128" s="305"/>
      <c r="I128" s="306"/>
      <c r="J128" s="177">
        <f>SUM(J291,J337)</f>
        <v>115352.12</v>
      </c>
      <c r="L128"/>
      <c r="M128"/>
      <c r="N128"/>
    </row>
    <row r="129" spans="3:14" ht="27" thickBot="1" x14ac:dyDescent="0.45">
      <c r="C129" s="41">
        <v>432</v>
      </c>
      <c r="D129" s="286" t="s">
        <v>133</v>
      </c>
      <c r="E129" s="287"/>
      <c r="F129" s="287"/>
      <c r="G129" s="287"/>
      <c r="H129" s="287"/>
      <c r="I129" s="288"/>
      <c r="J129" s="174">
        <f>SUM(J130,J131)</f>
        <v>275000</v>
      </c>
      <c r="L129"/>
      <c r="M129"/>
      <c r="N129"/>
    </row>
    <row r="130" spans="3:14" ht="25.5" x14ac:dyDescent="0.35">
      <c r="C130" s="133"/>
      <c r="D130" s="146">
        <v>4325</v>
      </c>
      <c r="E130" s="298" t="s">
        <v>165</v>
      </c>
      <c r="F130" s="299"/>
      <c r="G130" s="299"/>
      <c r="H130" s="299"/>
      <c r="I130" s="300"/>
      <c r="J130" s="173">
        <f>SUM(J294)</f>
        <v>75000</v>
      </c>
      <c r="L130"/>
      <c r="M130"/>
      <c r="N130"/>
    </row>
    <row r="131" spans="3:14" ht="26.25" thickBot="1" x14ac:dyDescent="0.4">
      <c r="C131" s="57"/>
      <c r="D131" s="129">
        <v>4326</v>
      </c>
      <c r="E131" s="349" t="s">
        <v>134</v>
      </c>
      <c r="F131" s="350"/>
      <c r="G131" s="350"/>
      <c r="H131" s="350"/>
      <c r="I131" s="351"/>
      <c r="J131" s="169">
        <f>SUM(J295)</f>
        <v>200000</v>
      </c>
      <c r="L131"/>
      <c r="M131"/>
      <c r="N131"/>
    </row>
    <row r="132" spans="3:14" ht="27" thickBot="1" x14ac:dyDescent="0.45">
      <c r="C132" s="41">
        <v>441</v>
      </c>
      <c r="D132" s="286" t="s">
        <v>89</v>
      </c>
      <c r="E132" s="287"/>
      <c r="F132" s="287"/>
      <c r="G132" s="287"/>
      <c r="H132" s="287"/>
      <c r="I132" s="288"/>
      <c r="J132" s="172">
        <f>SUM(J133:J138)</f>
        <v>2762803.88</v>
      </c>
      <c r="K132" s="3"/>
      <c r="L132"/>
      <c r="M132"/>
      <c r="N132"/>
    </row>
    <row r="133" spans="3:14" ht="25.5" x14ac:dyDescent="0.35">
      <c r="C133" s="35"/>
      <c r="D133" s="42">
        <v>4412</v>
      </c>
      <c r="E133" s="298" t="s">
        <v>90</v>
      </c>
      <c r="F133" s="299"/>
      <c r="G133" s="299"/>
      <c r="H133" s="299"/>
      <c r="I133" s="300"/>
      <c r="J133" s="170">
        <f t="shared" ref="J133:J134" si="0">SUM(J297)</f>
        <v>1519086.6</v>
      </c>
      <c r="L133"/>
      <c r="M133"/>
      <c r="N133"/>
    </row>
    <row r="134" spans="3:14" s="17" customFormat="1" ht="25.5" x14ac:dyDescent="0.35">
      <c r="C134" s="37"/>
      <c r="D134" s="36">
        <v>4413</v>
      </c>
      <c r="E134" s="283" t="s">
        <v>157</v>
      </c>
      <c r="F134" s="284"/>
      <c r="G134" s="284"/>
      <c r="H134" s="284"/>
      <c r="I134" s="285"/>
      <c r="J134" s="161">
        <f t="shared" si="0"/>
        <v>0</v>
      </c>
      <c r="K134" s="157"/>
      <c r="L134"/>
    </row>
    <row r="135" spans="3:14" s="17" customFormat="1" ht="25.5" x14ac:dyDescent="0.35">
      <c r="C135" s="37"/>
      <c r="D135" s="36">
        <v>4414</v>
      </c>
      <c r="E135" s="283" t="s">
        <v>181</v>
      </c>
      <c r="F135" s="284"/>
      <c r="G135" s="284"/>
      <c r="H135" s="284"/>
      <c r="I135" s="285"/>
      <c r="J135" s="161">
        <f>SUM(J299)</f>
        <v>203044.46</v>
      </c>
      <c r="K135" s="157"/>
    </row>
    <row r="136" spans="3:14" ht="25.5" x14ac:dyDescent="0.35">
      <c r="C136" s="98"/>
      <c r="D136" s="38">
        <v>4415</v>
      </c>
      <c r="E136" s="283" t="s">
        <v>91</v>
      </c>
      <c r="F136" s="284"/>
      <c r="G136" s="284"/>
      <c r="H136" s="284"/>
      <c r="I136" s="285"/>
      <c r="J136" s="163">
        <f>SUM(J300)</f>
        <v>100000</v>
      </c>
      <c r="L136" s="2"/>
      <c r="M136"/>
      <c r="N136"/>
    </row>
    <row r="137" spans="3:14" ht="25.5" x14ac:dyDescent="0.35">
      <c r="C137" s="99"/>
      <c r="D137" s="77">
        <v>4416</v>
      </c>
      <c r="E137" s="283" t="s">
        <v>143</v>
      </c>
      <c r="F137" s="284"/>
      <c r="G137" s="284"/>
      <c r="H137" s="284"/>
      <c r="I137" s="285"/>
      <c r="J137" s="161">
        <f>SUM(J301)</f>
        <v>159966.82</v>
      </c>
      <c r="L137" s="83"/>
      <c r="M137"/>
      <c r="N137"/>
    </row>
    <row r="138" spans="3:14" s="17" customFormat="1" ht="26.25" thickBot="1" x14ac:dyDescent="0.4">
      <c r="C138" s="97"/>
      <c r="D138" s="47">
        <v>4419</v>
      </c>
      <c r="E138" s="354" t="s">
        <v>92</v>
      </c>
      <c r="F138" s="355"/>
      <c r="G138" s="355"/>
      <c r="H138" s="355"/>
      <c r="I138" s="356"/>
      <c r="J138" s="166">
        <v>780706</v>
      </c>
      <c r="K138" s="2"/>
      <c r="L138" s="33"/>
    </row>
    <row r="139" spans="3:14" ht="27" thickBot="1" x14ac:dyDescent="0.45">
      <c r="C139" s="41">
        <v>463</v>
      </c>
      <c r="D139" s="286" t="s">
        <v>93</v>
      </c>
      <c r="E139" s="287"/>
      <c r="F139" s="287"/>
      <c r="G139" s="287"/>
      <c r="H139" s="287"/>
      <c r="I139" s="288"/>
      <c r="J139" s="172">
        <f>SUM(J140)</f>
        <v>30000</v>
      </c>
      <c r="L139" s="51"/>
      <c r="M139"/>
      <c r="N139"/>
    </row>
    <row r="140" spans="3:14" ht="26.25" thickBot="1" x14ac:dyDescent="0.4">
      <c r="C140" s="39"/>
      <c r="D140" s="134">
        <v>4630</v>
      </c>
      <c r="E140" s="358" t="s">
        <v>93</v>
      </c>
      <c r="F140" s="359"/>
      <c r="G140" s="359"/>
      <c r="H140" s="359"/>
      <c r="I140" s="367"/>
      <c r="J140" s="175">
        <f>SUM(J304)</f>
        <v>30000</v>
      </c>
      <c r="K140" s="270"/>
      <c r="L140" s="33"/>
      <c r="M140"/>
      <c r="N140"/>
    </row>
    <row r="141" spans="3:14" ht="27" thickBot="1" x14ac:dyDescent="0.45">
      <c r="C141" s="35">
        <v>47</v>
      </c>
      <c r="D141" s="286" t="s">
        <v>94</v>
      </c>
      <c r="E141" s="287"/>
      <c r="F141" s="287"/>
      <c r="G141" s="287"/>
      <c r="H141" s="287"/>
      <c r="I141" s="288"/>
      <c r="J141" s="172">
        <f>SUM(J142:J143)</f>
        <v>115000</v>
      </c>
      <c r="L141" s="2"/>
      <c r="M141"/>
      <c r="N141"/>
    </row>
    <row r="142" spans="3:14" ht="25.5" x14ac:dyDescent="0.35">
      <c r="C142" s="35"/>
      <c r="D142" s="135">
        <v>4710</v>
      </c>
      <c r="E142" s="370" t="s">
        <v>95</v>
      </c>
      <c r="F142" s="371"/>
      <c r="G142" s="371"/>
      <c r="H142" s="371"/>
      <c r="I142" s="372"/>
      <c r="J142" s="170">
        <f>SUM(J306)</f>
        <v>100000</v>
      </c>
      <c r="L142" s="19"/>
      <c r="M142"/>
      <c r="N142"/>
    </row>
    <row r="143" spans="3:14" ht="27" customHeight="1" thickBot="1" x14ac:dyDescent="0.4">
      <c r="C143" s="97"/>
      <c r="D143" s="136">
        <v>4720</v>
      </c>
      <c r="E143" s="289" t="s">
        <v>96</v>
      </c>
      <c r="F143" s="290"/>
      <c r="G143" s="290"/>
      <c r="H143" s="290"/>
      <c r="I143" s="291"/>
      <c r="J143" s="166">
        <f>SUM(J307)</f>
        <v>15000</v>
      </c>
      <c r="L143" s="31"/>
      <c r="M143"/>
      <c r="N143"/>
    </row>
    <row r="144" spans="3:14" ht="31.5" customHeight="1" thickBot="1" x14ac:dyDescent="0.45">
      <c r="C144" s="227">
        <v>4</v>
      </c>
      <c r="D144" s="548" t="s">
        <v>97</v>
      </c>
      <c r="E144" s="341"/>
      <c r="F144" s="341"/>
      <c r="G144" s="341"/>
      <c r="H144" s="341"/>
      <c r="I144" s="342"/>
      <c r="J144" s="222">
        <f>SUM(J78,J84,J88,J93,J103,J107,J109,J111,J119,J129,J132,J139,J141)</f>
        <v>6049706</v>
      </c>
      <c r="K144" s="3"/>
      <c r="L144" s="271"/>
      <c r="M144"/>
      <c r="N144"/>
    </row>
    <row r="145" spans="1:14" s="17" customFormat="1" ht="26.25" x14ac:dyDescent="0.4">
      <c r="B145" s="48"/>
      <c r="C145" s="433" t="s">
        <v>98</v>
      </c>
      <c r="D145" s="433"/>
      <c r="E145" s="433"/>
      <c r="F145" s="433"/>
      <c r="G145" s="433"/>
      <c r="H145" s="433"/>
      <c r="I145" s="433"/>
      <c r="J145" s="433"/>
      <c r="K145" s="433"/>
      <c r="L145" s="49"/>
    </row>
    <row r="146" spans="1:14" ht="25.5" x14ac:dyDescent="0.25">
      <c r="B146" s="50"/>
      <c r="C146" s="352" t="s">
        <v>99</v>
      </c>
      <c r="D146" s="352"/>
      <c r="E146" s="352"/>
      <c r="F146" s="352"/>
      <c r="G146" s="352"/>
      <c r="H146" s="352"/>
      <c r="I146" s="352"/>
      <c r="J146" s="352"/>
      <c r="K146" s="352"/>
      <c r="L146" s="202"/>
      <c r="M146"/>
      <c r="N146"/>
    </row>
    <row r="147" spans="1:14" ht="25.5" x14ac:dyDescent="0.25">
      <c r="B147" s="33"/>
      <c r="C147" s="352" t="s">
        <v>100</v>
      </c>
      <c r="D147" s="352"/>
      <c r="E147" s="352"/>
      <c r="F147" s="352"/>
      <c r="G147" s="352"/>
      <c r="H147" s="352"/>
      <c r="I147" s="352"/>
      <c r="J147" s="352"/>
      <c r="K147" s="352"/>
      <c r="L147" s="203"/>
      <c r="M147"/>
      <c r="N147"/>
    </row>
    <row r="148" spans="1:14" ht="41.25" customHeight="1" x14ac:dyDescent="0.25">
      <c r="A148" s="30" t="s">
        <v>101</v>
      </c>
      <c r="C148" s="353" t="s">
        <v>101</v>
      </c>
      <c r="D148" s="353"/>
      <c r="E148" s="353"/>
      <c r="F148" s="353"/>
      <c r="G148" s="353"/>
      <c r="H148" s="353"/>
      <c r="I148" s="353"/>
      <c r="J148" s="353"/>
      <c r="K148" s="353"/>
      <c r="L148" s="204"/>
      <c r="M148"/>
      <c r="N148"/>
    </row>
    <row r="149" spans="1:14" ht="54" customHeight="1" x14ac:dyDescent="0.25">
      <c r="B149" s="33"/>
      <c r="C149" s="352" t="s">
        <v>102</v>
      </c>
      <c r="D149" s="352"/>
      <c r="E149" s="352"/>
      <c r="F149" s="352"/>
      <c r="G149" s="352"/>
      <c r="H149" s="352"/>
      <c r="I149" s="352"/>
      <c r="J149" s="352"/>
      <c r="K149" s="352"/>
      <c r="L149" s="203"/>
      <c r="M149"/>
      <c r="N149"/>
    </row>
    <row r="150" spans="1:14" ht="27.75" customHeight="1" x14ac:dyDescent="0.35">
      <c r="C150" s="353" t="s">
        <v>103</v>
      </c>
      <c r="D150" s="353"/>
      <c r="E150" s="353"/>
      <c r="F150" s="353"/>
      <c r="G150" s="353"/>
      <c r="H150" s="353"/>
      <c r="I150" s="353"/>
      <c r="J150" s="353"/>
      <c r="K150" s="353"/>
      <c r="L150" s="49"/>
      <c r="M150"/>
      <c r="N150"/>
    </row>
    <row r="151" spans="1:14" ht="59.25" customHeight="1" x14ac:dyDescent="0.25">
      <c r="B151" s="19"/>
      <c r="C151" s="352" t="s">
        <v>104</v>
      </c>
      <c r="D151" s="352"/>
      <c r="E151" s="352"/>
      <c r="F151" s="352"/>
      <c r="G151" s="352"/>
      <c r="H151" s="352"/>
      <c r="I151" s="352"/>
      <c r="J151" s="352"/>
      <c r="K151" s="352"/>
      <c r="L151" s="203"/>
      <c r="M151"/>
      <c r="N151"/>
    </row>
    <row r="152" spans="1:14" ht="70.5" customHeight="1" x14ac:dyDescent="0.25">
      <c r="B152" s="19"/>
      <c r="C152" s="352" t="s">
        <v>105</v>
      </c>
      <c r="D152" s="352"/>
      <c r="E152" s="352"/>
      <c r="F152" s="352"/>
      <c r="G152" s="352"/>
      <c r="H152" s="352"/>
      <c r="I152" s="352"/>
      <c r="J152" s="352"/>
      <c r="K152" s="352"/>
      <c r="L152" s="203"/>
      <c r="M152"/>
      <c r="N152"/>
    </row>
    <row r="153" spans="1:14" s="17" customFormat="1" ht="153" customHeight="1" x14ac:dyDescent="0.25">
      <c r="B153" s="19"/>
      <c r="C153" s="369" t="s">
        <v>136</v>
      </c>
      <c r="D153" s="369"/>
      <c r="E153" s="369"/>
      <c r="F153" s="369"/>
      <c r="G153" s="369"/>
      <c r="H153" s="369"/>
      <c r="I153" s="369"/>
      <c r="J153" s="369"/>
      <c r="K153" s="369"/>
      <c r="L153" s="203"/>
    </row>
    <row r="154" spans="1:14" s="17" customFormat="1" ht="113.25" customHeight="1" x14ac:dyDescent="0.25">
      <c r="B154" s="19"/>
      <c r="C154" s="352" t="s">
        <v>137</v>
      </c>
      <c r="D154" s="352"/>
      <c r="E154" s="352"/>
      <c r="F154" s="352"/>
      <c r="G154" s="352"/>
      <c r="H154" s="352"/>
      <c r="I154" s="352"/>
      <c r="J154" s="352"/>
      <c r="K154" s="352"/>
      <c r="L154" s="203"/>
      <c r="M154" s="80"/>
    </row>
    <row r="155" spans="1:14" s="17" customFormat="1" ht="26.25" x14ac:dyDescent="0.35">
      <c r="C155" s="549" t="s">
        <v>106</v>
      </c>
      <c r="D155" s="549"/>
      <c r="E155" s="549"/>
      <c r="F155" s="549"/>
      <c r="G155" s="549"/>
      <c r="H155" s="549"/>
      <c r="I155" s="549"/>
      <c r="J155" s="549"/>
      <c r="K155" s="549"/>
      <c r="L155" s="49"/>
      <c r="M155" s="144"/>
    </row>
    <row r="156" spans="1:14" ht="107.25" customHeight="1" x14ac:dyDescent="0.25">
      <c r="B156" s="19"/>
      <c r="C156" s="352" t="s">
        <v>107</v>
      </c>
      <c r="D156" s="352"/>
      <c r="E156" s="352"/>
      <c r="F156" s="352"/>
      <c r="G156" s="352"/>
      <c r="H156" s="352"/>
      <c r="I156" s="352"/>
      <c r="J156" s="352"/>
      <c r="K156" s="352"/>
      <c r="L156" s="203"/>
      <c r="M156"/>
      <c r="N156"/>
    </row>
    <row r="157" spans="1:14" ht="26.25" x14ac:dyDescent="0.35">
      <c r="C157" s="353" t="s">
        <v>108</v>
      </c>
      <c r="D157" s="353"/>
      <c r="E157" s="353"/>
      <c r="F157" s="353"/>
      <c r="G157" s="353"/>
      <c r="H157" s="353"/>
      <c r="I157" s="353"/>
      <c r="J157" s="353"/>
      <c r="K157" s="353"/>
      <c r="L157" s="49"/>
      <c r="M157"/>
      <c r="N157"/>
    </row>
    <row r="158" spans="1:14" s="17" customFormat="1" ht="63.75" customHeight="1" x14ac:dyDescent="0.25">
      <c r="B158" s="20"/>
      <c r="C158" s="373" t="s">
        <v>109</v>
      </c>
      <c r="D158" s="373"/>
      <c r="E158" s="373"/>
      <c r="F158" s="373"/>
      <c r="G158" s="373"/>
      <c r="H158" s="373"/>
      <c r="I158" s="373"/>
      <c r="J158" s="373"/>
      <c r="K158" s="373"/>
      <c r="L158" s="205"/>
    </row>
    <row r="159" spans="1:14" s="17" customFormat="1" ht="26.25" x14ac:dyDescent="0.35">
      <c r="C159" s="353" t="s">
        <v>110</v>
      </c>
      <c r="D159" s="353"/>
      <c r="E159" s="353"/>
      <c r="F159" s="353"/>
      <c r="G159" s="353"/>
      <c r="H159" s="353"/>
      <c r="I159" s="353"/>
      <c r="J159" s="353"/>
      <c r="K159" s="353"/>
      <c r="L159" s="49"/>
    </row>
    <row r="160" spans="1:14" ht="81.75" customHeight="1" x14ac:dyDescent="0.25">
      <c r="B160" s="19"/>
      <c r="C160" s="352" t="s">
        <v>111</v>
      </c>
      <c r="D160" s="352"/>
      <c r="E160" s="352"/>
      <c r="F160" s="352"/>
      <c r="G160" s="352"/>
      <c r="H160" s="352"/>
      <c r="I160" s="352"/>
      <c r="J160" s="352"/>
      <c r="K160" s="352"/>
      <c r="L160" s="203"/>
      <c r="M160"/>
      <c r="N160"/>
    </row>
    <row r="161" spans="2:14" s="17" customFormat="1" ht="70.5" customHeight="1" x14ac:dyDescent="0.25">
      <c r="B161" s="19"/>
      <c r="C161" s="352" t="s">
        <v>112</v>
      </c>
      <c r="D161" s="352"/>
      <c r="E161" s="352"/>
      <c r="F161" s="352"/>
      <c r="G161" s="352"/>
      <c r="H161" s="352"/>
      <c r="I161" s="352"/>
      <c r="J161" s="352"/>
      <c r="K161" s="352"/>
      <c r="L161" s="203"/>
    </row>
    <row r="162" spans="2:14" ht="26.25" x14ac:dyDescent="0.35">
      <c r="C162" s="353" t="s">
        <v>113</v>
      </c>
      <c r="D162" s="353"/>
      <c r="E162" s="353"/>
      <c r="F162" s="353"/>
      <c r="G162" s="353"/>
      <c r="H162" s="353"/>
      <c r="I162" s="353"/>
      <c r="J162" s="353"/>
      <c r="K162" s="353"/>
      <c r="L162" s="49"/>
      <c r="M162"/>
      <c r="N162"/>
    </row>
    <row r="163" spans="2:14" ht="67.5" customHeight="1" x14ac:dyDescent="0.25">
      <c r="B163" s="19"/>
      <c r="C163" s="352" t="s">
        <v>114</v>
      </c>
      <c r="D163" s="352"/>
      <c r="E163" s="352"/>
      <c r="F163" s="352"/>
      <c r="G163" s="352"/>
      <c r="H163" s="352"/>
      <c r="I163" s="352"/>
      <c r="J163" s="352"/>
      <c r="K163" s="352"/>
      <c r="L163" s="203"/>
      <c r="M163"/>
      <c r="N163"/>
    </row>
    <row r="164" spans="2:14" ht="26.25" x14ac:dyDescent="0.35">
      <c r="C164" s="353" t="s">
        <v>115</v>
      </c>
      <c r="D164" s="353"/>
      <c r="E164" s="353"/>
      <c r="F164" s="353"/>
      <c r="G164" s="353"/>
      <c r="H164" s="353"/>
      <c r="I164" s="353"/>
      <c r="J164" s="353"/>
      <c r="K164" s="353"/>
      <c r="L164" s="49"/>
      <c r="M164"/>
      <c r="N164"/>
    </row>
    <row r="165" spans="2:14" ht="44.25" customHeight="1" x14ac:dyDescent="0.35">
      <c r="C165" s="352" t="s">
        <v>116</v>
      </c>
      <c r="D165" s="352"/>
      <c r="E165" s="352"/>
      <c r="F165" s="352"/>
      <c r="G165" s="352"/>
      <c r="H165" s="352"/>
      <c r="I165" s="352"/>
      <c r="J165" s="352"/>
      <c r="K165" s="352"/>
      <c r="L165" s="49"/>
      <c r="M165"/>
      <c r="N165"/>
    </row>
    <row r="166" spans="2:14" ht="25.5" x14ac:dyDescent="0.35">
      <c r="C166" s="353" t="s">
        <v>117</v>
      </c>
      <c r="D166" s="366"/>
      <c r="E166" s="366"/>
      <c r="F166" s="366"/>
      <c r="G166" s="366"/>
      <c r="H166" s="366"/>
      <c r="I166" s="366"/>
      <c r="J166" s="366"/>
      <c r="K166" s="366"/>
      <c r="L166" s="49"/>
      <c r="M166"/>
      <c r="N166"/>
    </row>
    <row r="167" spans="2:14" ht="101.25" customHeight="1" x14ac:dyDescent="0.35">
      <c r="C167" s="352" t="s">
        <v>195</v>
      </c>
      <c r="D167" s="352"/>
      <c r="E167" s="352"/>
      <c r="F167" s="352"/>
      <c r="G167" s="352"/>
      <c r="H167" s="352"/>
      <c r="I167" s="352"/>
      <c r="J167" s="352"/>
      <c r="K167" s="352"/>
      <c r="L167" s="49"/>
      <c r="M167"/>
      <c r="N167"/>
    </row>
    <row r="168" spans="2:14" ht="26.25" x14ac:dyDescent="0.35">
      <c r="C168" s="353" t="s">
        <v>120</v>
      </c>
      <c r="D168" s="353"/>
      <c r="E168" s="353"/>
      <c r="F168" s="353"/>
      <c r="G168" s="353"/>
      <c r="H168" s="353"/>
      <c r="I168" s="353"/>
      <c r="J168" s="353"/>
      <c r="K168" s="353"/>
      <c r="L168" s="49"/>
      <c r="M168"/>
      <c r="N168"/>
    </row>
    <row r="169" spans="2:14" ht="111.75" customHeight="1" x14ac:dyDescent="0.35">
      <c r="C169" s="352" t="s">
        <v>162</v>
      </c>
      <c r="D169" s="352"/>
      <c r="E169" s="352"/>
      <c r="F169" s="352"/>
      <c r="G169" s="352"/>
      <c r="H169" s="352"/>
      <c r="I169" s="352"/>
      <c r="J169" s="352"/>
      <c r="K169" s="352"/>
      <c r="L169" s="49"/>
      <c r="N169" s="19"/>
    </row>
    <row r="170" spans="2:14" ht="25.5" customHeight="1" x14ac:dyDescent="0.35">
      <c r="C170" s="353" t="s">
        <v>121</v>
      </c>
      <c r="D170" s="353"/>
      <c r="E170" s="353"/>
      <c r="F170" s="353"/>
      <c r="G170" s="353"/>
      <c r="H170" s="353"/>
      <c r="I170" s="353"/>
      <c r="J170" s="353"/>
      <c r="K170" s="353"/>
      <c r="L170" s="49"/>
    </row>
    <row r="171" spans="2:14" ht="72" customHeight="1" x14ac:dyDescent="0.35">
      <c r="C171" s="352" t="s">
        <v>118</v>
      </c>
      <c r="D171" s="352"/>
      <c r="E171" s="352"/>
      <c r="F171" s="352"/>
      <c r="G171" s="352"/>
      <c r="H171" s="352"/>
      <c r="I171" s="352"/>
      <c r="J171" s="352"/>
      <c r="K171" s="352"/>
      <c r="L171" s="49"/>
      <c r="N171" s="19"/>
    </row>
    <row r="172" spans="2:14" ht="78.75" customHeight="1" x14ac:dyDescent="0.35">
      <c r="C172" s="352" t="s">
        <v>119</v>
      </c>
      <c r="D172" s="352"/>
      <c r="E172" s="352"/>
      <c r="F172" s="352"/>
      <c r="G172" s="352"/>
      <c r="H172" s="352"/>
      <c r="I172" s="352"/>
      <c r="J172" s="352"/>
      <c r="K172" s="352"/>
      <c r="L172" s="49"/>
    </row>
    <row r="173" spans="2:14" ht="24.75" customHeight="1" x14ac:dyDescent="0.35">
      <c r="C173" s="353" t="s">
        <v>123</v>
      </c>
      <c r="D173" s="353"/>
      <c r="E173" s="353"/>
      <c r="F173" s="353"/>
      <c r="G173" s="353"/>
      <c r="H173" s="353"/>
      <c r="I173" s="353"/>
      <c r="J173" s="353"/>
      <c r="K173" s="353"/>
      <c r="L173" s="49"/>
      <c r="N173" s="20"/>
    </row>
    <row r="174" spans="2:14" ht="57.75" customHeight="1" x14ac:dyDescent="0.35">
      <c r="C174" s="352" t="s">
        <v>193</v>
      </c>
      <c r="D174" s="352"/>
      <c r="E174" s="352"/>
      <c r="F174" s="352"/>
      <c r="G174" s="352"/>
      <c r="H174" s="352"/>
      <c r="I174" s="352"/>
      <c r="J174" s="352"/>
      <c r="K174" s="352"/>
      <c r="L174" s="49"/>
    </row>
    <row r="175" spans="2:14" ht="39" customHeight="1" x14ac:dyDescent="0.25">
      <c r="C175" s="353" t="s">
        <v>125</v>
      </c>
      <c r="D175" s="353"/>
      <c r="E175" s="353"/>
      <c r="F175" s="353"/>
      <c r="G175" s="353"/>
      <c r="H175" s="353"/>
      <c r="I175" s="353"/>
      <c r="J175" s="353"/>
      <c r="K175" s="353"/>
      <c r="L175" s="74"/>
      <c r="N175" s="19"/>
    </row>
    <row r="176" spans="2:14" ht="54.75" customHeight="1" x14ac:dyDescent="0.25">
      <c r="C176" s="368" t="s">
        <v>122</v>
      </c>
      <c r="D176" s="368"/>
      <c r="E176" s="368"/>
      <c r="F176" s="368"/>
      <c r="G176" s="368"/>
      <c r="H176" s="368"/>
      <c r="I176" s="368"/>
      <c r="J176" s="368"/>
      <c r="K176" s="368"/>
      <c r="L176" s="74"/>
      <c r="N176" s="19"/>
    </row>
    <row r="177" spans="3:14" ht="34.5" customHeight="1" x14ac:dyDescent="0.25">
      <c r="C177" s="353" t="s">
        <v>132</v>
      </c>
      <c r="D177" s="353"/>
      <c r="E177" s="353"/>
      <c r="F177" s="353"/>
      <c r="G177" s="353"/>
      <c r="H177" s="353"/>
      <c r="I177" s="353"/>
      <c r="J177" s="353"/>
      <c r="K177" s="353"/>
      <c r="L177" s="74"/>
      <c r="M177"/>
    </row>
    <row r="178" spans="3:14" s="17" customFormat="1" ht="106.5" customHeight="1" x14ac:dyDescent="0.25">
      <c r="C178" s="352" t="s">
        <v>124</v>
      </c>
      <c r="D178" s="352"/>
      <c r="E178" s="352"/>
      <c r="F178" s="352"/>
      <c r="G178" s="352"/>
      <c r="H178" s="352"/>
      <c r="I178" s="352"/>
      <c r="J178" s="352"/>
      <c r="K178" s="352"/>
      <c r="L178" s="74"/>
      <c r="M178" s="2"/>
      <c r="N178" s="19"/>
    </row>
    <row r="179" spans="3:14" ht="100.5" customHeight="1" x14ac:dyDescent="0.25">
      <c r="C179" s="352" t="s">
        <v>163</v>
      </c>
      <c r="D179" s="352"/>
      <c r="E179" s="352"/>
      <c r="F179" s="352"/>
      <c r="G179" s="352"/>
      <c r="H179" s="352"/>
      <c r="I179" s="352"/>
      <c r="J179" s="352"/>
      <c r="K179" s="352"/>
      <c r="L179" s="74"/>
    </row>
    <row r="180" spans="3:14" ht="27" customHeight="1" x14ac:dyDescent="0.25">
      <c r="C180" s="353" t="s">
        <v>192</v>
      </c>
      <c r="D180" s="353"/>
      <c r="E180" s="353"/>
      <c r="F180" s="353"/>
      <c r="G180" s="353"/>
      <c r="H180" s="353"/>
      <c r="I180" s="353"/>
      <c r="J180" s="353"/>
      <c r="K180" s="353"/>
      <c r="L180" s="74"/>
    </row>
    <row r="181" spans="3:14" ht="89.25" customHeight="1" thickBot="1" x14ac:dyDescent="0.3">
      <c r="C181" s="550" t="s">
        <v>188</v>
      </c>
      <c r="D181" s="550"/>
      <c r="E181" s="550"/>
      <c r="F181" s="550"/>
      <c r="G181" s="550"/>
      <c r="H181" s="550"/>
      <c r="I181" s="550"/>
      <c r="J181" s="550"/>
      <c r="K181" s="551"/>
      <c r="L181" s="52"/>
    </row>
    <row r="182" spans="3:14" ht="39" customHeight="1" thickBot="1" x14ac:dyDescent="0.4">
      <c r="C182" s="228" t="s">
        <v>45</v>
      </c>
      <c r="D182" s="229" t="s">
        <v>45</v>
      </c>
      <c r="E182" s="413" t="s">
        <v>20</v>
      </c>
      <c r="F182" s="414"/>
      <c r="G182" s="414"/>
      <c r="H182" s="414"/>
      <c r="I182" s="415"/>
      <c r="J182" s="265" t="s">
        <v>177</v>
      </c>
      <c r="K182" s="5"/>
      <c r="L182" s="2"/>
    </row>
    <row r="183" spans="3:14" ht="34.5" customHeight="1" thickBot="1" x14ac:dyDescent="0.45">
      <c r="C183" s="230"/>
      <c r="D183" s="478" t="s">
        <v>126</v>
      </c>
      <c r="E183" s="479"/>
      <c r="F183" s="479"/>
      <c r="G183" s="479"/>
      <c r="H183" s="479"/>
      <c r="I183" s="480"/>
      <c r="J183" s="231"/>
      <c r="L183" s="2"/>
    </row>
    <row r="184" spans="3:14" ht="35.25" customHeight="1" thickBot="1" x14ac:dyDescent="0.45">
      <c r="C184" s="53">
        <v>411</v>
      </c>
      <c r="D184" s="386" t="s">
        <v>46</v>
      </c>
      <c r="E184" s="387"/>
      <c r="F184" s="387"/>
      <c r="G184" s="387"/>
      <c r="H184" s="387"/>
      <c r="I184" s="387"/>
      <c r="J184" s="151">
        <f>SUM(J185:J189)</f>
        <v>367400</v>
      </c>
      <c r="K184"/>
      <c r="L184" s="2"/>
    </row>
    <row r="185" spans="3:14" s="274" customFormat="1" ht="28.5" customHeight="1" x14ac:dyDescent="0.35">
      <c r="C185" s="275"/>
      <c r="D185" s="55">
        <v>4111</v>
      </c>
      <c r="E185" s="276" t="s">
        <v>47</v>
      </c>
      <c r="F185" s="277"/>
      <c r="G185" s="277"/>
      <c r="H185" s="277"/>
      <c r="I185" s="278"/>
      <c r="J185" s="183">
        <f>187600+28400</f>
        <v>216000</v>
      </c>
      <c r="L185" s="4"/>
      <c r="M185" s="4"/>
      <c r="N185" s="4"/>
    </row>
    <row r="186" spans="3:14" ht="27.75" customHeight="1" x14ac:dyDescent="0.35">
      <c r="C186" s="90"/>
      <c r="D186" s="56">
        <v>4112</v>
      </c>
      <c r="E186" s="283" t="s">
        <v>48</v>
      </c>
      <c r="F186" s="284"/>
      <c r="G186" s="284"/>
      <c r="H186" s="284"/>
      <c r="I186" s="285"/>
      <c r="J186" s="182">
        <f>27250+4050</f>
        <v>31300</v>
      </c>
      <c r="K186" s="17"/>
      <c r="L186" s="2"/>
    </row>
    <row r="187" spans="3:14" ht="31.5" customHeight="1" x14ac:dyDescent="0.35">
      <c r="C187" s="89"/>
      <c r="D187" s="56">
        <v>4113</v>
      </c>
      <c r="E187" s="283" t="s">
        <v>49</v>
      </c>
      <c r="F187" s="284"/>
      <c r="G187" s="284"/>
      <c r="H187" s="284"/>
      <c r="I187" s="285"/>
      <c r="J187" s="182">
        <f>69000+10500</f>
        <v>79500</v>
      </c>
      <c r="K187"/>
      <c r="L187" s="2"/>
    </row>
    <row r="188" spans="3:14" ht="27" customHeight="1" x14ac:dyDescent="0.35">
      <c r="C188" s="90"/>
      <c r="D188" s="56">
        <v>4114</v>
      </c>
      <c r="E188" s="283" t="s">
        <v>50</v>
      </c>
      <c r="F188" s="284"/>
      <c r="G188" s="284"/>
      <c r="H188" s="284"/>
      <c r="I188" s="285"/>
      <c r="J188" s="182">
        <f>30950+4750</f>
        <v>35700</v>
      </c>
      <c r="K188"/>
      <c r="L188" s="2"/>
    </row>
    <row r="189" spans="3:14" ht="26.25" customHeight="1" thickBot="1" x14ac:dyDescent="0.4">
      <c r="C189" s="91"/>
      <c r="D189" s="58">
        <v>4115</v>
      </c>
      <c r="E189" s="304" t="s">
        <v>51</v>
      </c>
      <c r="F189" s="305"/>
      <c r="G189" s="305"/>
      <c r="H189" s="305"/>
      <c r="I189" s="306"/>
      <c r="J189" s="184">
        <f>4300+600</f>
        <v>4900</v>
      </c>
      <c r="K189"/>
      <c r="L189" s="2"/>
    </row>
    <row r="190" spans="3:14" ht="26.25" customHeight="1" thickBot="1" x14ac:dyDescent="0.45">
      <c r="C190" s="34">
        <v>412</v>
      </c>
      <c r="D190" s="357" t="s">
        <v>52</v>
      </c>
      <c r="E190" s="302"/>
      <c r="F190" s="302"/>
      <c r="G190" s="302"/>
      <c r="H190" s="302"/>
      <c r="I190" s="303"/>
      <c r="J190" s="151">
        <f>SUM(J191:J192)</f>
        <v>2100</v>
      </c>
      <c r="K190"/>
      <c r="L190" s="2"/>
    </row>
    <row r="191" spans="3:14" s="17" customFormat="1" ht="26.25" customHeight="1" x14ac:dyDescent="0.35">
      <c r="C191" s="93"/>
      <c r="D191" s="55">
        <v>4123</v>
      </c>
      <c r="E191" s="298" t="s">
        <v>53</v>
      </c>
      <c r="F191" s="299"/>
      <c r="G191" s="299"/>
      <c r="H191" s="299"/>
      <c r="I191" s="300"/>
      <c r="J191" s="206">
        <v>0</v>
      </c>
      <c r="K191" s="2"/>
      <c r="L191" s="2"/>
      <c r="M191" s="2"/>
      <c r="N191" s="2"/>
    </row>
    <row r="192" spans="3:14" s="17" customFormat="1" ht="27.75" customHeight="1" thickBot="1" x14ac:dyDescent="0.4">
      <c r="C192" s="54"/>
      <c r="D192" s="59">
        <v>4127</v>
      </c>
      <c r="E192" s="304" t="s">
        <v>55</v>
      </c>
      <c r="F192" s="305"/>
      <c r="G192" s="305"/>
      <c r="H192" s="305"/>
      <c r="I192" s="306"/>
      <c r="J192" s="207">
        <f>2000+100</f>
        <v>2100</v>
      </c>
      <c r="K192"/>
      <c r="L192" s="2"/>
      <c r="M192" s="2"/>
      <c r="N192" s="2"/>
    </row>
    <row r="193" spans="3:14" s="17" customFormat="1" ht="26.25" customHeight="1" thickBot="1" x14ac:dyDescent="0.45">
      <c r="C193" s="34">
        <v>413</v>
      </c>
      <c r="D193" s="357" t="s">
        <v>56</v>
      </c>
      <c r="E193" s="302"/>
      <c r="F193" s="302"/>
      <c r="G193" s="302"/>
      <c r="H193" s="302"/>
      <c r="I193" s="303"/>
      <c r="J193" s="208">
        <f>SUM(J194)</f>
        <v>25500</v>
      </c>
      <c r="K193"/>
      <c r="L193" s="2"/>
      <c r="M193" s="2"/>
      <c r="N193" s="2"/>
    </row>
    <row r="194" spans="3:14" s="17" customFormat="1" ht="30" customHeight="1" thickBot="1" x14ac:dyDescent="0.4">
      <c r="C194" s="57"/>
      <c r="D194" s="58">
        <v>4135</v>
      </c>
      <c r="E194" s="358" t="s">
        <v>59</v>
      </c>
      <c r="F194" s="359"/>
      <c r="G194" s="359"/>
      <c r="H194" s="359"/>
      <c r="I194" s="367"/>
      <c r="J194" s="209">
        <f>25000+500</f>
        <v>25500</v>
      </c>
      <c r="K194"/>
      <c r="L194" s="2"/>
      <c r="M194" s="2"/>
      <c r="N194" s="2"/>
    </row>
    <row r="195" spans="3:14" ht="28.5" customHeight="1" thickBot="1" x14ac:dyDescent="0.45">
      <c r="C195" s="53">
        <v>414</v>
      </c>
      <c r="D195" s="302" t="s">
        <v>60</v>
      </c>
      <c r="E195" s="302"/>
      <c r="F195" s="302"/>
      <c r="G195" s="302"/>
      <c r="H195" s="302"/>
      <c r="I195" s="303"/>
      <c r="J195" s="208">
        <f>SUM(J196:J199)</f>
        <v>104500</v>
      </c>
      <c r="L195" s="2"/>
    </row>
    <row r="196" spans="3:14" ht="25.5" customHeight="1" x14ac:dyDescent="0.35">
      <c r="C196" s="54"/>
      <c r="D196" s="55">
        <v>4141</v>
      </c>
      <c r="E196" s="377" t="s">
        <v>61</v>
      </c>
      <c r="F196" s="378"/>
      <c r="G196" s="378"/>
      <c r="H196" s="378"/>
      <c r="I196" s="379"/>
      <c r="J196" s="206">
        <f>1500+200</f>
        <v>1700</v>
      </c>
      <c r="L196" s="2"/>
    </row>
    <row r="197" spans="3:14" ht="26.25" customHeight="1" x14ac:dyDescent="0.35">
      <c r="C197" s="89"/>
      <c r="D197" s="56">
        <v>4142</v>
      </c>
      <c r="E197" s="307" t="s">
        <v>62</v>
      </c>
      <c r="F197" s="308"/>
      <c r="G197" s="308"/>
      <c r="H197" s="308"/>
      <c r="I197" s="309"/>
      <c r="J197" s="210">
        <f>11000+300</f>
        <v>11300</v>
      </c>
      <c r="L197" s="2"/>
      <c r="M197"/>
      <c r="N197" s="3"/>
    </row>
    <row r="198" spans="3:14" ht="35.25" customHeight="1" x14ac:dyDescent="0.35">
      <c r="C198" s="89"/>
      <c r="D198" s="56">
        <v>4148</v>
      </c>
      <c r="E198" s="307" t="s">
        <v>66</v>
      </c>
      <c r="F198" s="308"/>
      <c r="G198" s="308"/>
      <c r="H198" s="308"/>
      <c r="I198" s="309"/>
      <c r="J198" s="210">
        <f>500+500</f>
        <v>1000</v>
      </c>
      <c r="L198" s="2"/>
      <c r="M198"/>
    </row>
    <row r="199" spans="3:14" ht="28.5" customHeight="1" thickBot="1" x14ac:dyDescent="0.4">
      <c r="C199" s="91"/>
      <c r="D199" s="75">
        <v>4149</v>
      </c>
      <c r="E199" s="313" t="s">
        <v>67</v>
      </c>
      <c r="F199" s="314"/>
      <c r="G199" s="314"/>
      <c r="H199" s="314"/>
      <c r="I199" s="315"/>
      <c r="J199" s="207">
        <f>40000+500+50000</f>
        <v>90500</v>
      </c>
      <c r="L199" s="2"/>
      <c r="M199"/>
    </row>
    <row r="200" spans="3:14" ht="30.75" customHeight="1" thickBot="1" x14ac:dyDescent="0.45">
      <c r="C200" s="34">
        <v>415</v>
      </c>
      <c r="D200" s="357" t="s">
        <v>68</v>
      </c>
      <c r="E200" s="302"/>
      <c r="F200" s="302"/>
      <c r="G200" s="302"/>
      <c r="H200" s="302"/>
      <c r="I200" s="303"/>
      <c r="J200" s="208">
        <f>SUM(J201:J203)</f>
        <v>19000</v>
      </c>
      <c r="L200" s="2"/>
      <c r="M200"/>
      <c r="N200"/>
    </row>
    <row r="201" spans="3:14" ht="30.75" customHeight="1" x14ac:dyDescent="0.35">
      <c r="C201" s="93"/>
      <c r="D201" s="124">
        <v>4152</v>
      </c>
      <c r="E201" s="377" t="s">
        <v>69</v>
      </c>
      <c r="F201" s="378"/>
      <c r="G201" s="378"/>
      <c r="H201" s="378"/>
      <c r="I201" s="379"/>
      <c r="J201" s="206">
        <v>5000</v>
      </c>
      <c r="L201" s="2"/>
      <c r="M201"/>
      <c r="N201"/>
    </row>
    <row r="202" spans="3:14" ht="31.5" customHeight="1" x14ac:dyDescent="0.35">
      <c r="C202" s="88"/>
      <c r="D202" s="125">
        <v>41531</v>
      </c>
      <c r="E202" s="307" t="s">
        <v>70</v>
      </c>
      <c r="F202" s="308"/>
      <c r="G202" s="308"/>
      <c r="H202" s="308"/>
      <c r="I202" s="309"/>
      <c r="J202" s="210">
        <v>12000</v>
      </c>
      <c r="L202" s="2"/>
      <c r="M202"/>
      <c r="N202"/>
    </row>
    <row r="203" spans="3:14" ht="26.25" customHeight="1" thickBot="1" x14ac:dyDescent="0.4">
      <c r="C203" s="57"/>
      <c r="D203" s="130">
        <v>41532</v>
      </c>
      <c r="E203" s="313" t="s">
        <v>71</v>
      </c>
      <c r="F203" s="314"/>
      <c r="G203" s="314"/>
      <c r="H203" s="314"/>
      <c r="I203" s="315"/>
      <c r="J203" s="207">
        <v>2000</v>
      </c>
      <c r="L203" s="2"/>
      <c r="M203"/>
      <c r="N203" s="154"/>
    </row>
    <row r="204" spans="3:14" ht="28.5" customHeight="1" thickBot="1" x14ac:dyDescent="0.45">
      <c r="C204" s="54">
        <v>419</v>
      </c>
      <c r="D204" s="374" t="s">
        <v>74</v>
      </c>
      <c r="E204" s="375"/>
      <c r="F204" s="375"/>
      <c r="G204" s="375"/>
      <c r="H204" s="375"/>
      <c r="I204" s="376"/>
      <c r="J204" s="280">
        <f>SUM(J205)</f>
        <v>5000</v>
      </c>
      <c r="L204" s="2"/>
      <c r="M204"/>
    </row>
    <row r="205" spans="3:14" ht="27" customHeight="1" thickBot="1" x14ac:dyDescent="0.4">
      <c r="C205" s="60"/>
      <c r="D205" s="128">
        <v>4191</v>
      </c>
      <c r="E205" s="358" t="s">
        <v>75</v>
      </c>
      <c r="F205" s="359"/>
      <c r="G205" s="359"/>
      <c r="H205" s="359"/>
      <c r="I205" s="359"/>
      <c r="J205" s="282">
        <v>5000</v>
      </c>
      <c r="L205" s="2"/>
      <c r="M205" s="17"/>
    </row>
    <row r="206" spans="3:14" ht="59.25" customHeight="1" thickBot="1" x14ac:dyDescent="0.45">
      <c r="C206" s="34">
        <v>431</v>
      </c>
      <c r="D206" s="424" t="s">
        <v>11</v>
      </c>
      <c r="E206" s="425"/>
      <c r="F206" s="425"/>
      <c r="G206" s="425"/>
      <c r="H206" s="425"/>
      <c r="I206" s="426"/>
      <c r="J206" s="281">
        <f>SUM(J207:J208)</f>
        <v>20000</v>
      </c>
      <c r="K206"/>
      <c r="L206" s="2"/>
    </row>
    <row r="207" spans="3:14" ht="25.5" x14ac:dyDescent="0.35">
      <c r="C207" s="90"/>
      <c r="D207" s="124">
        <v>4318</v>
      </c>
      <c r="E207" s="307" t="s">
        <v>86</v>
      </c>
      <c r="F207" s="308"/>
      <c r="G207" s="308"/>
      <c r="H207" s="308"/>
      <c r="I207" s="309"/>
      <c r="J207" s="206">
        <v>15000</v>
      </c>
      <c r="L207" s="2"/>
      <c r="M207"/>
      <c r="N207"/>
    </row>
    <row r="208" spans="3:14" ht="26.25" thickBot="1" x14ac:dyDescent="0.4">
      <c r="C208" s="54"/>
      <c r="D208" s="125">
        <v>43181</v>
      </c>
      <c r="E208" s="307" t="s">
        <v>87</v>
      </c>
      <c r="F208" s="308"/>
      <c r="G208" s="308"/>
      <c r="H208" s="308"/>
      <c r="I208" s="309"/>
      <c r="J208" s="207">
        <v>5000</v>
      </c>
      <c r="K208"/>
      <c r="L208" s="2"/>
      <c r="M208"/>
      <c r="N208"/>
    </row>
    <row r="209" spans="3:14" ht="27" thickBot="1" x14ac:dyDescent="0.45">
      <c r="C209" s="232">
        <v>4</v>
      </c>
      <c r="D209" s="464" t="s">
        <v>97</v>
      </c>
      <c r="E209" s="412"/>
      <c r="F209" s="412"/>
      <c r="G209" s="412"/>
      <c r="H209" s="412"/>
      <c r="I209" s="465"/>
      <c r="J209" s="233">
        <f>SUM(J184,J190,J193,J195,J200,J204,J206)</f>
        <v>543500</v>
      </c>
      <c r="K209"/>
      <c r="L209"/>
      <c r="M209"/>
      <c r="N209"/>
    </row>
    <row r="210" spans="3:14" ht="15.75" thickBot="1" x14ac:dyDescent="0.3">
      <c r="M210"/>
      <c r="N210"/>
    </row>
    <row r="211" spans="3:14" ht="51.75" thickBot="1" x14ac:dyDescent="0.4">
      <c r="C211" s="223" t="s">
        <v>45</v>
      </c>
      <c r="D211" s="234" t="s">
        <v>45</v>
      </c>
      <c r="E211" s="319" t="s">
        <v>20</v>
      </c>
      <c r="F211" s="320"/>
      <c r="G211" s="320"/>
      <c r="H211" s="320"/>
      <c r="I211" s="321"/>
      <c r="J211" s="235" t="s">
        <v>177</v>
      </c>
      <c r="L211"/>
      <c r="M211"/>
      <c r="N211"/>
    </row>
    <row r="212" spans="3:14" ht="27" thickBot="1" x14ac:dyDescent="0.3">
      <c r="C212" s="236"/>
      <c r="D212" s="417" t="s">
        <v>127</v>
      </c>
      <c r="E212" s="335"/>
      <c r="F212" s="335"/>
      <c r="G212" s="335"/>
      <c r="H212" s="335"/>
      <c r="I212" s="336"/>
      <c r="J212" s="237"/>
      <c r="L212"/>
      <c r="M212"/>
      <c r="N212"/>
    </row>
    <row r="213" spans="3:14" ht="27" thickBot="1" x14ac:dyDescent="0.45">
      <c r="C213" s="34">
        <v>411</v>
      </c>
      <c r="D213" s="357" t="s">
        <v>46</v>
      </c>
      <c r="E213" s="302"/>
      <c r="F213" s="302"/>
      <c r="G213" s="302"/>
      <c r="H213" s="302"/>
      <c r="I213" s="303"/>
      <c r="J213" s="151">
        <f>SUM(J214:J218)</f>
        <v>89300</v>
      </c>
      <c r="L213" s="2"/>
      <c r="M213"/>
      <c r="N213"/>
    </row>
    <row r="214" spans="3:14" ht="25.5" x14ac:dyDescent="0.35">
      <c r="C214" s="93"/>
      <c r="D214" s="55">
        <v>4111</v>
      </c>
      <c r="E214" s="298" t="s">
        <v>47</v>
      </c>
      <c r="F214" s="299"/>
      <c r="G214" s="299"/>
      <c r="H214" s="299"/>
      <c r="I214" s="300"/>
      <c r="J214" s="185">
        <v>49200</v>
      </c>
      <c r="L214"/>
      <c r="M214"/>
      <c r="N214"/>
    </row>
    <row r="215" spans="3:14" ht="25.5" x14ac:dyDescent="0.35">
      <c r="C215" s="54"/>
      <c r="D215" s="56">
        <v>4112</v>
      </c>
      <c r="E215" s="283" t="s">
        <v>48</v>
      </c>
      <c r="F215" s="284"/>
      <c r="G215" s="284"/>
      <c r="H215" s="284"/>
      <c r="I215" s="285"/>
      <c r="J215" s="179">
        <v>9250</v>
      </c>
      <c r="K215"/>
      <c r="L215"/>
      <c r="M215"/>
      <c r="N215"/>
    </row>
    <row r="216" spans="3:14" ht="25.5" x14ac:dyDescent="0.35">
      <c r="C216" s="90"/>
      <c r="D216" s="56">
        <v>4113</v>
      </c>
      <c r="E216" s="283" t="s">
        <v>49</v>
      </c>
      <c r="F216" s="284"/>
      <c r="G216" s="284"/>
      <c r="H216" s="284"/>
      <c r="I216" s="285"/>
      <c r="J216" s="179">
        <v>19900</v>
      </c>
      <c r="K216"/>
      <c r="L216"/>
      <c r="M216"/>
      <c r="N216"/>
    </row>
    <row r="217" spans="3:14" ht="25.5" x14ac:dyDescent="0.35">
      <c r="C217" s="90"/>
      <c r="D217" s="56">
        <v>4114</v>
      </c>
      <c r="E217" s="283" t="s">
        <v>50</v>
      </c>
      <c r="F217" s="284"/>
      <c r="G217" s="284"/>
      <c r="H217" s="284"/>
      <c r="I217" s="285"/>
      <c r="J217" s="179">
        <v>9650</v>
      </c>
      <c r="K217"/>
      <c r="L217"/>
      <c r="M217"/>
      <c r="N217"/>
    </row>
    <row r="218" spans="3:14" ht="26.25" thickBot="1" x14ac:dyDescent="0.4">
      <c r="C218" s="57"/>
      <c r="D218" s="58">
        <v>4115</v>
      </c>
      <c r="E218" s="304" t="s">
        <v>51</v>
      </c>
      <c r="F218" s="305"/>
      <c r="G218" s="305"/>
      <c r="H218" s="305"/>
      <c r="I218" s="306"/>
      <c r="J218" s="186">
        <v>1300</v>
      </c>
      <c r="K218"/>
      <c r="L218"/>
      <c r="M218"/>
      <c r="N218" s="156"/>
    </row>
    <row r="219" spans="3:14" ht="27" thickBot="1" x14ac:dyDescent="0.45">
      <c r="C219" s="53">
        <v>412</v>
      </c>
      <c r="D219" s="357" t="s">
        <v>52</v>
      </c>
      <c r="E219" s="302"/>
      <c r="F219" s="302"/>
      <c r="G219" s="302"/>
      <c r="H219" s="302"/>
      <c r="I219" s="303"/>
      <c r="J219" s="174">
        <f>SUM(J220:J222)</f>
        <v>66500</v>
      </c>
      <c r="K219"/>
      <c r="L219" s="17"/>
      <c r="M219"/>
      <c r="N219" s="156"/>
    </row>
    <row r="220" spans="3:14" ht="25.5" x14ac:dyDescent="0.35">
      <c r="C220" s="93"/>
      <c r="D220" s="55">
        <v>4123</v>
      </c>
      <c r="E220" s="298" t="s">
        <v>53</v>
      </c>
      <c r="F220" s="299"/>
      <c r="G220" s="299"/>
      <c r="H220" s="299"/>
      <c r="I220" s="300"/>
      <c r="J220" s="187">
        <v>0</v>
      </c>
      <c r="K220"/>
      <c r="L220" s="17"/>
      <c r="M220"/>
      <c r="N220"/>
    </row>
    <row r="221" spans="3:14" ht="25.5" x14ac:dyDescent="0.35">
      <c r="C221" s="54"/>
      <c r="D221" s="56">
        <v>4126</v>
      </c>
      <c r="E221" s="283" t="s">
        <v>54</v>
      </c>
      <c r="F221" s="284"/>
      <c r="G221" s="284"/>
      <c r="H221" s="284"/>
      <c r="I221" s="285"/>
      <c r="J221" s="181">
        <v>63000</v>
      </c>
      <c r="K221"/>
      <c r="L221" s="17"/>
      <c r="M221"/>
      <c r="N221"/>
    </row>
    <row r="222" spans="3:14" ht="26.25" thickBot="1" x14ac:dyDescent="0.4">
      <c r="C222" s="91"/>
      <c r="D222" s="59">
        <v>4127</v>
      </c>
      <c r="E222" s="304" t="s">
        <v>55</v>
      </c>
      <c r="F222" s="305"/>
      <c r="G222" s="305"/>
      <c r="H222" s="305"/>
      <c r="I222" s="306"/>
      <c r="J222" s="181">
        <v>3500</v>
      </c>
      <c r="K222"/>
      <c r="L222" s="2"/>
      <c r="M222"/>
      <c r="N222"/>
    </row>
    <row r="223" spans="3:14" ht="27" thickBot="1" x14ac:dyDescent="0.45">
      <c r="C223" s="34">
        <v>413</v>
      </c>
      <c r="D223" s="357" t="s">
        <v>56</v>
      </c>
      <c r="E223" s="302"/>
      <c r="F223" s="302"/>
      <c r="G223" s="302"/>
      <c r="H223" s="302"/>
      <c r="I223" s="303"/>
      <c r="J223" s="178">
        <f>SUM(J224)</f>
        <v>1000</v>
      </c>
      <c r="K223"/>
      <c r="L223" s="2"/>
      <c r="M223"/>
      <c r="N223"/>
    </row>
    <row r="224" spans="3:14" s="17" customFormat="1" ht="26.25" thickBot="1" x14ac:dyDescent="0.4">
      <c r="C224" s="57"/>
      <c r="D224" s="58">
        <v>4135</v>
      </c>
      <c r="E224" s="358" t="s">
        <v>59</v>
      </c>
      <c r="F224" s="359"/>
      <c r="G224" s="359"/>
      <c r="H224" s="359"/>
      <c r="I224" s="367"/>
      <c r="J224" s="186">
        <v>1000</v>
      </c>
      <c r="K224"/>
      <c r="L224" s="2"/>
    </row>
    <row r="225" spans="3:14" ht="27" thickBot="1" x14ac:dyDescent="0.45">
      <c r="C225" s="53">
        <v>414</v>
      </c>
      <c r="D225" s="357" t="s">
        <v>60</v>
      </c>
      <c r="E225" s="302"/>
      <c r="F225" s="302"/>
      <c r="G225" s="302"/>
      <c r="H225" s="302"/>
      <c r="I225" s="303"/>
      <c r="J225" s="174">
        <f>SUM(J226:K229)</f>
        <v>7500</v>
      </c>
      <c r="K225"/>
      <c r="L225" s="2"/>
      <c r="M225"/>
      <c r="N225"/>
    </row>
    <row r="226" spans="3:14" ht="25.5" x14ac:dyDescent="0.35">
      <c r="C226" s="54"/>
      <c r="D226" s="55">
        <v>4141</v>
      </c>
      <c r="E226" s="377" t="s">
        <v>61</v>
      </c>
      <c r="F226" s="378"/>
      <c r="G226" s="378"/>
      <c r="H226" s="378"/>
      <c r="I226" s="379"/>
      <c r="J226" s="183">
        <v>500</v>
      </c>
      <c r="K226"/>
      <c r="L226" s="2"/>
      <c r="M226"/>
      <c r="N226"/>
    </row>
    <row r="227" spans="3:14" ht="25.5" x14ac:dyDescent="0.35">
      <c r="C227" s="90"/>
      <c r="D227" s="56">
        <v>4142</v>
      </c>
      <c r="E227" s="307" t="s">
        <v>62</v>
      </c>
      <c r="F227" s="308"/>
      <c r="G227" s="308"/>
      <c r="H227" s="308"/>
      <c r="I227" s="309"/>
      <c r="J227" s="182">
        <v>1500</v>
      </c>
      <c r="K227"/>
      <c r="L227" s="2"/>
      <c r="M227"/>
      <c r="N227"/>
    </row>
    <row r="228" spans="3:14" ht="25.5" x14ac:dyDescent="0.35">
      <c r="C228" s="54"/>
      <c r="D228" s="56">
        <v>4148</v>
      </c>
      <c r="E228" s="307" t="s">
        <v>66</v>
      </c>
      <c r="F228" s="308"/>
      <c r="G228" s="308"/>
      <c r="H228" s="308"/>
      <c r="I228" s="309"/>
      <c r="J228" s="182">
        <v>500</v>
      </c>
      <c r="K228"/>
      <c r="L228" s="2"/>
      <c r="M228"/>
      <c r="N228"/>
    </row>
    <row r="229" spans="3:14" ht="26.25" thickBot="1" x14ac:dyDescent="0.4">
      <c r="C229" s="54"/>
      <c r="D229" s="145">
        <v>4149</v>
      </c>
      <c r="E229" s="307" t="s">
        <v>67</v>
      </c>
      <c r="F229" s="308"/>
      <c r="G229" s="308"/>
      <c r="H229" s="308"/>
      <c r="I229" s="309"/>
      <c r="J229" s="184">
        <v>5000</v>
      </c>
      <c r="K229"/>
      <c r="L229" s="2"/>
      <c r="M229"/>
      <c r="N229"/>
    </row>
    <row r="230" spans="3:14" ht="27" thickBot="1" x14ac:dyDescent="0.45">
      <c r="C230" s="54">
        <v>431</v>
      </c>
      <c r="D230" s="424" t="s">
        <v>11</v>
      </c>
      <c r="E230" s="425"/>
      <c r="F230" s="425"/>
      <c r="G230" s="425"/>
      <c r="H230" s="425"/>
      <c r="I230" s="426"/>
      <c r="J230" s="188">
        <f>SUM(J231)</f>
        <v>3000</v>
      </c>
      <c r="K230" s="17"/>
      <c r="L230" s="2"/>
      <c r="M230"/>
      <c r="N230"/>
    </row>
    <row r="231" spans="3:14" ht="45.75" customHeight="1" thickBot="1" x14ac:dyDescent="0.4">
      <c r="C231" s="54"/>
      <c r="D231" s="125">
        <v>43181</v>
      </c>
      <c r="E231" s="307" t="s">
        <v>87</v>
      </c>
      <c r="F231" s="308"/>
      <c r="G231" s="308"/>
      <c r="H231" s="308"/>
      <c r="I231" s="309"/>
      <c r="J231" s="189">
        <v>3000</v>
      </c>
      <c r="K231" s="17"/>
      <c r="L231" s="2"/>
      <c r="M231"/>
      <c r="N231"/>
    </row>
    <row r="232" spans="3:14" ht="27" thickBot="1" x14ac:dyDescent="0.45">
      <c r="C232" s="238">
        <v>4</v>
      </c>
      <c r="D232" s="427" t="s">
        <v>97</v>
      </c>
      <c r="E232" s="428"/>
      <c r="F232" s="428"/>
      <c r="G232" s="428"/>
      <c r="H232" s="428"/>
      <c r="I232" s="429"/>
      <c r="J232" s="239">
        <f>SUM(J213,J219,J223,J225,J230)</f>
        <v>167300</v>
      </c>
      <c r="K232" s="144"/>
      <c r="L232"/>
      <c r="M232"/>
      <c r="N232"/>
    </row>
    <row r="233" spans="3:14" ht="21" thickBot="1" x14ac:dyDescent="0.35">
      <c r="C233" s="8"/>
      <c r="D233" s="9"/>
      <c r="E233" s="9"/>
      <c r="F233" s="9"/>
      <c r="G233" s="9"/>
      <c r="H233" s="9"/>
      <c r="I233" s="9"/>
      <c r="J233" s="10"/>
      <c r="K233" s="7"/>
      <c r="M233"/>
      <c r="N233"/>
    </row>
    <row r="234" spans="3:14" ht="51.75" thickBot="1" x14ac:dyDescent="0.4">
      <c r="C234" s="223" t="s">
        <v>45</v>
      </c>
      <c r="D234" s="234" t="s">
        <v>45</v>
      </c>
      <c r="E234" s="319" t="s">
        <v>20</v>
      </c>
      <c r="F234" s="320"/>
      <c r="G234" s="320"/>
      <c r="H234" s="320"/>
      <c r="I234" s="321"/>
      <c r="J234" s="240" t="s">
        <v>177</v>
      </c>
      <c r="L234"/>
      <c r="M234"/>
      <c r="N234"/>
    </row>
    <row r="235" spans="3:14" ht="27" thickBot="1" x14ac:dyDescent="0.3">
      <c r="C235" s="236"/>
      <c r="D235" s="559" t="s">
        <v>128</v>
      </c>
      <c r="E235" s="560"/>
      <c r="F235" s="560"/>
      <c r="G235" s="560"/>
      <c r="H235" s="560"/>
      <c r="I235" s="561"/>
      <c r="J235" s="237"/>
      <c r="L235" s="2"/>
      <c r="N235"/>
    </row>
    <row r="236" spans="3:14" ht="27" thickBot="1" x14ac:dyDescent="0.45">
      <c r="C236" s="34">
        <v>411</v>
      </c>
      <c r="D236" s="301" t="s">
        <v>46</v>
      </c>
      <c r="E236" s="302"/>
      <c r="F236" s="302"/>
      <c r="G236" s="302"/>
      <c r="H236" s="302"/>
      <c r="I236" s="303"/>
      <c r="J236" s="211">
        <f>SUM(J237:J241)</f>
        <v>44850</v>
      </c>
      <c r="L236" s="2"/>
      <c r="M236"/>
      <c r="N236"/>
    </row>
    <row r="237" spans="3:14" ht="25.5" x14ac:dyDescent="0.35">
      <c r="C237" s="54"/>
      <c r="D237" s="55">
        <v>4111</v>
      </c>
      <c r="E237" s="298" t="s">
        <v>47</v>
      </c>
      <c r="F237" s="299"/>
      <c r="G237" s="299"/>
      <c r="H237" s="299"/>
      <c r="I237" s="300"/>
      <c r="J237" s="212">
        <v>26300</v>
      </c>
      <c r="L237"/>
      <c r="M237"/>
      <c r="N237"/>
    </row>
    <row r="238" spans="3:14" ht="25.5" x14ac:dyDescent="0.35">
      <c r="C238" s="90"/>
      <c r="D238" s="56">
        <v>4112</v>
      </c>
      <c r="E238" s="283" t="s">
        <v>48</v>
      </c>
      <c r="F238" s="284"/>
      <c r="G238" s="284"/>
      <c r="H238" s="284"/>
      <c r="I238" s="285"/>
      <c r="J238" s="213">
        <v>3750</v>
      </c>
      <c r="L238"/>
      <c r="M238"/>
      <c r="N238"/>
    </row>
    <row r="239" spans="3:14" ht="25.5" x14ac:dyDescent="0.35">
      <c r="C239" s="54"/>
      <c r="D239" s="56">
        <v>4113</v>
      </c>
      <c r="E239" s="283" t="s">
        <v>49</v>
      </c>
      <c r="F239" s="284"/>
      <c r="G239" s="284"/>
      <c r="H239" s="284"/>
      <c r="I239" s="285"/>
      <c r="J239" s="213">
        <v>9900</v>
      </c>
      <c r="L239"/>
      <c r="M239"/>
      <c r="N239"/>
    </row>
    <row r="240" spans="3:14" ht="25.5" x14ac:dyDescent="0.35">
      <c r="C240" s="90"/>
      <c r="D240" s="56">
        <v>4114</v>
      </c>
      <c r="E240" s="283" t="s">
        <v>50</v>
      </c>
      <c r="F240" s="284"/>
      <c r="G240" s="284"/>
      <c r="H240" s="284"/>
      <c r="I240" s="285"/>
      <c r="J240" s="213">
        <v>4300</v>
      </c>
      <c r="L240"/>
      <c r="M240"/>
      <c r="N240"/>
    </row>
    <row r="241" spans="3:14" ht="26.25" thickBot="1" x14ac:dyDescent="0.4">
      <c r="C241" s="91"/>
      <c r="D241" s="58">
        <v>4115</v>
      </c>
      <c r="E241" s="304" t="s">
        <v>51</v>
      </c>
      <c r="F241" s="305"/>
      <c r="G241" s="305"/>
      <c r="H241" s="305"/>
      <c r="I241" s="306"/>
      <c r="J241" s="214">
        <v>600</v>
      </c>
      <c r="L241" s="17"/>
      <c r="M241"/>
      <c r="N241"/>
    </row>
    <row r="242" spans="3:14" ht="27" thickBot="1" x14ac:dyDescent="0.45">
      <c r="C242" s="34">
        <v>412</v>
      </c>
      <c r="D242" s="301" t="s">
        <v>52</v>
      </c>
      <c r="E242" s="302"/>
      <c r="F242" s="302"/>
      <c r="G242" s="302"/>
      <c r="H242" s="302"/>
      <c r="I242" s="303"/>
      <c r="J242" s="174">
        <f>SUM(J243:J244)</f>
        <v>200</v>
      </c>
      <c r="L242"/>
      <c r="M242"/>
      <c r="N242"/>
    </row>
    <row r="243" spans="3:14" ht="25.5" x14ac:dyDescent="0.35">
      <c r="C243" s="93"/>
      <c r="D243" s="55">
        <v>4123</v>
      </c>
      <c r="E243" s="298" t="s">
        <v>53</v>
      </c>
      <c r="F243" s="299"/>
      <c r="G243" s="299"/>
      <c r="H243" s="299"/>
      <c r="I243" s="300"/>
      <c r="J243" s="183">
        <v>0</v>
      </c>
      <c r="L243" s="2"/>
      <c r="M243"/>
      <c r="N243"/>
    </row>
    <row r="244" spans="3:14" ht="26.25" thickBot="1" x14ac:dyDescent="0.4">
      <c r="C244" s="54"/>
      <c r="D244" s="59">
        <v>4127</v>
      </c>
      <c r="E244" s="304" t="s">
        <v>55</v>
      </c>
      <c r="F244" s="305"/>
      <c r="G244" s="305"/>
      <c r="H244" s="305"/>
      <c r="I244" s="306"/>
      <c r="J244" s="190">
        <v>200</v>
      </c>
      <c r="L244" s="2"/>
      <c r="M244"/>
      <c r="N244"/>
    </row>
    <row r="245" spans="3:14" ht="27" thickBot="1" x14ac:dyDescent="0.45">
      <c r="C245" s="53">
        <v>413</v>
      </c>
      <c r="D245" s="302" t="s">
        <v>56</v>
      </c>
      <c r="E245" s="302"/>
      <c r="F245" s="302"/>
      <c r="G245" s="302"/>
      <c r="H245" s="302"/>
      <c r="I245" s="303"/>
      <c r="J245" s="178">
        <f>SUM(J246)</f>
        <v>400</v>
      </c>
      <c r="L245" s="2"/>
      <c r="M245"/>
      <c r="N245"/>
    </row>
    <row r="246" spans="3:14" ht="26.25" thickBot="1" x14ac:dyDescent="0.4">
      <c r="C246" s="57"/>
      <c r="D246" s="58">
        <v>4135</v>
      </c>
      <c r="E246" s="380" t="s">
        <v>59</v>
      </c>
      <c r="F246" s="381"/>
      <c r="G246" s="381"/>
      <c r="H246" s="381"/>
      <c r="I246" s="382"/>
      <c r="J246" s="179">
        <v>400</v>
      </c>
      <c r="L246"/>
      <c r="M246"/>
      <c r="N246"/>
    </row>
    <row r="247" spans="3:14" ht="27" thickBot="1" x14ac:dyDescent="0.45">
      <c r="C247" s="34">
        <v>414</v>
      </c>
      <c r="D247" s="357" t="s">
        <v>60</v>
      </c>
      <c r="E247" s="302"/>
      <c r="F247" s="302"/>
      <c r="G247" s="302"/>
      <c r="H247" s="302"/>
      <c r="I247" s="303"/>
      <c r="J247" s="180">
        <f>SUM(J248:J250)</f>
        <v>1100</v>
      </c>
      <c r="L247"/>
      <c r="M247"/>
      <c r="N247"/>
    </row>
    <row r="248" spans="3:14" ht="25.5" x14ac:dyDescent="0.35">
      <c r="C248" s="93"/>
      <c r="D248" s="55">
        <v>4141</v>
      </c>
      <c r="E248" s="370" t="s">
        <v>61</v>
      </c>
      <c r="F248" s="371"/>
      <c r="G248" s="371"/>
      <c r="H248" s="371"/>
      <c r="I248" s="372"/>
      <c r="J248" s="182">
        <v>300</v>
      </c>
      <c r="L248"/>
      <c r="M248"/>
      <c r="N248"/>
    </row>
    <row r="249" spans="3:14" ht="25.5" x14ac:dyDescent="0.35">
      <c r="C249" s="88"/>
      <c r="D249" s="56">
        <v>4142</v>
      </c>
      <c r="E249" s="360" t="s">
        <v>62</v>
      </c>
      <c r="F249" s="361"/>
      <c r="G249" s="361"/>
      <c r="H249" s="361"/>
      <c r="I249" s="362"/>
      <c r="J249" s="182">
        <v>300</v>
      </c>
      <c r="L249"/>
      <c r="M249"/>
      <c r="N249"/>
    </row>
    <row r="250" spans="3:14" ht="26.25" thickBot="1" x14ac:dyDescent="0.4">
      <c r="C250" s="94"/>
      <c r="D250" s="56">
        <v>4148</v>
      </c>
      <c r="E250" s="360" t="s">
        <v>66</v>
      </c>
      <c r="F250" s="361"/>
      <c r="G250" s="361"/>
      <c r="H250" s="361"/>
      <c r="I250" s="362"/>
      <c r="J250" s="184">
        <v>500</v>
      </c>
      <c r="L250"/>
      <c r="M250"/>
      <c r="N250"/>
    </row>
    <row r="251" spans="3:14" ht="27" thickBot="1" x14ac:dyDescent="0.45">
      <c r="C251" s="238">
        <v>4</v>
      </c>
      <c r="D251" s="427" t="s">
        <v>97</v>
      </c>
      <c r="E251" s="428"/>
      <c r="F251" s="428"/>
      <c r="G251" s="428"/>
      <c r="H251" s="428"/>
      <c r="I251" s="429"/>
      <c r="J251" s="222">
        <f>SUM(J236,J242,J245,J247)</f>
        <v>46550</v>
      </c>
      <c r="K251"/>
      <c r="L251"/>
      <c r="M251"/>
      <c r="N251"/>
    </row>
    <row r="252" spans="3:14" x14ac:dyDescent="0.25">
      <c r="C252" s="11"/>
      <c r="D252" s="11"/>
      <c r="E252" s="11"/>
      <c r="F252" s="11"/>
      <c r="G252" s="11"/>
      <c r="H252" s="11"/>
      <c r="I252" s="11"/>
      <c r="J252" s="11"/>
      <c r="M252"/>
      <c r="N252"/>
    </row>
    <row r="253" spans="3:14" ht="15.75" thickBot="1" x14ac:dyDescent="0.3">
      <c r="C253" s="5"/>
      <c r="M253"/>
      <c r="N253"/>
    </row>
    <row r="254" spans="3:14" s="17" customFormat="1" ht="51.75" thickBot="1" x14ac:dyDescent="0.4">
      <c r="C254" s="241" t="s">
        <v>45</v>
      </c>
      <c r="D254" s="234" t="s">
        <v>45</v>
      </c>
      <c r="E254" s="319" t="s">
        <v>20</v>
      </c>
      <c r="F254" s="320"/>
      <c r="G254" s="320"/>
      <c r="H254" s="320"/>
      <c r="I254" s="320"/>
      <c r="J254" s="240" t="s">
        <v>177</v>
      </c>
      <c r="K254"/>
      <c r="L254"/>
    </row>
    <row r="255" spans="3:14" s="17" customFormat="1" ht="27" thickBot="1" x14ac:dyDescent="0.3">
      <c r="C255" s="236"/>
      <c r="D255" s="466" t="s">
        <v>186</v>
      </c>
      <c r="E255" s="467"/>
      <c r="F255" s="467"/>
      <c r="G255" s="467"/>
      <c r="H255" s="467"/>
      <c r="I255" s="467"/>
      <c r="J255" s="242"/>
      <c r="K255"/>
      <c r="L255"/>
    </row>
    <row r="256" spans="3:14" s="17" customFormat="1" ht="27" thickBot="1" x14ac:dyDescent="0.45">
      <c r="C256" s="53">
        <v>411</v>
      </c>
      <c r="D256" s="357" t="s">
        <v>46</v>
      </c>
      <c r="E256" s="302"/>
      <c r="F256" s="302"/>
      <c r="G256" s="302"/>
      <c r="H256" s="302"/>
      <c r="I256" s="303"/>
      <c r="J256" s="191">
        <f>SUM(J257:J261)</f>
        <v>132350</v>
      </c>
      <c r="K256"/>
      <c r="L256"/>
    </row>
    <row r="257" spans="3:14" ht="25.5" x14ac:dyDescent="0.35">
      <c r="C257" s="64"/>
      <c r="D257" s="36">
        <v>4111</v>
      </c>
      <c r="E257" s="377" t="s">
        <v>47</v>
      </c>
      <c r="F257" s="378"/>
      <c r="G257" s="378"/>
      <c r="H257" s="378"/>
      <c r="I257" s="379"/>
      <c r="J257" s="183">
        <f>58665+42100-26200-14000+7000+5900+4800</f>
        <v>78265</v>
      </c>
      <c r="K257"/>
      <c r="L257"/>
      <c r="M257"/>
      <c r="N257"/>
    </row>
    <row r="258" spans="3:14" ht="25.5" x14ac:dyDescent="0.35">
      <c r="C258" s="90"/>
      <c r="D258" s="38">
        <v>4112</v>
      </c>
      <c r="E258" s="283" t="s">
        <v>48</v>
      </c>
      <c r="F258" s="284"/>
      <c r="G258" s="284"/>
      <c r="H258" s="284"/>
      <c r="I258" s="285"/>
      <c r="J258" s="182">
        <f>8435+6000-3750-2000+1000+850+700</f>
        <v>11235</v>
      </c>
      <c r="K258"/>
      <c r="L258"/>
      <c r="M258"/>
      <c r="N258"/>
    </row>
    <row r="259" spans="3:14" ht="25.5" x14ac:dyDescent="0.35">
      <c r="C259" s="89"/>
      <c r="D259" s="38">
        <v>4113</v>
      </c>
      <c r="E259" s="283" t="s">
        <v>49</v>
      </c>
      <c r="F259" s="284"/>
      <c r="G259" s="284"/>
      <c r="H259" s="284"/>
      <c r="I259" s="285"/>
      <c r="J259" s="182">
        <f>21400+15400-9600-5300+2650+2200+1750</f>
        <v>28500</v>
      </c>
      <c r="K259"/>
      <c r="L259"/>
      <c r="M259"/>
      <c r="N259"/>
    </row>
    <row r="260" spans="3:14" ht="25.5" x14ac:dyDescent="0.35">
      <c r="C260" s="90"/>
      <c r="D260" s="38">
        <v>4114</v>
      </c>
      <c r="E260" s="283" t="s">
        <v>50</v>
      </c>
      <c r="F260" s="284"/>
      <c r="G260" s="284"/>
      <c r="H260" s="284"/>
      <c r="I260" s="285"/>
      <c r="J260" s="182">
        <f>10065+6650-4150-2400+1200+900+600</f>
        <v>12865</v>
      </c>
      <c r="K260" s="17"/>
      <c r="L260"/>
      <c r="M260"/>
      <c r="N260"/>
    </row>
    <row r="261" spans="3:14" ht="26.25" thickBot="1" x14ac:dyDescent="0.4">
      <c r="C261" s="65"/>
      <c r="D261" s="40">
        <v>4115</v>
      </c>
      <c r="E261" s="304" t="s">
        <v>51</v>
      </c>
      <c r="F261" s="305"/>
      <c r="G261" s="305"/>
      <c r="H261" s="305"/>
      <c r="I261" s="306"/>
      <c r="J261" s="184">
        <f>1135+950-600-300+150+150</f>
        <v>1485</v>
      </c>
      <c r="L261"/>
      <c r="M261"/>
      <c r="N261"/>
    </row>
    <row r="262" spans="3:14" ht="27" thickBot="1" x14ac:dyDescent="0.45">
      <c r="C262" s="53">
        <v>412</v>
      </c>
      <c r="D262" s="357" t="s">
        <v>52</v>
      </c>
      <c r="E262" s="302"/>
      <c r="F262" s="302"/>
      <c r="G262" s="302"/>
      <c r="H262" s="302"/>
      <c r="I262" s="303"/>
      <c r="J262" s="174">
        <f>SUM(J263:J264)</f>
        <v>30500</v>
      </c>
      <c r="K262" s="5"/>
      <c r="L262"/>
      <c r="M262"/>
      <c r="N262"/>
    </row>
    <row r="263" spans="3:14" ht="25.5" x14ac:dyDescent="0.35">
      <c r="C263" s="93"/>
      <c r="D263" s="36">
        <v>4121</v>
      </c>
      <c r="E263" s="298" t="s">
        <v>175</v>
      </c>
      <c r="F263" s="299"/>
      <c r="G263" s="299"/>
      <c r="H263" s="299"/>
      <c r="I263" s="300"/>
      <c r="J263" s="183">
        <v>30000</v>
      </c>
      <c r="K263"/>
      <c r="L263"/>
      <c r="M263"/>
      <c r="N263"/>
    </row>
    <row r="264" spans="3:14" ht="26.25" thickBot="1" x14ac:dyDescent="0.4">
      <c r="C264" s="64"/>
      <c r="D264" s="43">
        <v>4127</v>
      </c>
      <c r="E264" s="304" t="s">
        <v>55</v>
      </c>
      <c r="F264" s="305"/>
      <c r="G264" s="305"/>
      <c r="H264" s="305"/>
      <c r="I264" s="306"/>
      <c r="J264" s="192">
        <v>500</v>
      </c>
      <c r="K264"/>
      <c r="L264"/>
      <c r="M264"/>
      <c r="N264"/>
    </row>
    <row r="265" spans="3:14" ht="27" thickBot="1" x14ac:dyDescent="0.45">
      <c r="C265" s="53">
        <v>413</v>
      </c>
      <c r="D265" s="357" t="s">
        <v>56</v>
      </c>
      <c r="E265" s="302"/>
      <c r="F265" s="302"/>
      <c r="G265" s="302"/>
      <c r="H265" s="302"/>
      <c r="I265" s="303"/>
      <c r="J265" s="174">
        <f>SUM(J266:J268)</f>
        <v>65300</v>
      </c>
      <c r="K265"/>
      <c r="L265"/>
      <c r="M265"/>
      <c r="N265"/>
    </row>
    <row r="266" spans="3:14" ht="25.5" x14ac:dyDescent="0.35">
      <c r="C266" s="93"/>
      <c r="D266" s="126">
        <v>4131</v>
      </c>
      <c r="E266" s="377" t="s">
        <v>57</v>
      </c>
      <c r="F266" s="378"/>
      <c r="G266" s="378"/>
      <c r="H266" s="378"/>
      <c r="I266" s="379"/>
      <c r="J266" s="183">
        <v>24300</v>
      </c>
      <c r="K266"/>
      <c r="L266"/>
      <c r="M266"/>
      <c r="N266"/>
    </row>
    <row r="267" spans="3:14" ht="25.5" x14ac:dyDescent="0.35">
      <c r="C267" s="88"/>
      <c r="D267" s="119">
        <v>4134</v>
      </c>
      <c r="E267" s="307" t="s">
        <v>58</v>
      </c>
      <c r="F267" s="308"/>
      <c r="G267" s="308"/>
      <c r="H267" s="308"/>
      <c r="I267" s="309"/>
      <c r="J267" s="182">
        <v>40000</v>
      </c>
      <c r="K267"/>
      <c r="L267" s="17"/>
      <c r="M267"/>
      <c r="N267"/>
    </row>
    <row r="268" spans="3:14" ht="26.25" thickBot="1" x14ac:dyDescent="0.4">
      <c r="C268" s="65"/>
      <c r="D268" s="120">
        <v>4135</v>
      </c>
      <c r="E268" s="313" t="s">
        <v>59</v>
      </c>
      <c r="F268" s="314"/>
      <c r="G268" s="314"/>
      <c r="H268" s="314"/>
      <c r="I268" s="315"/>
      <c r="J268" s="193">
        <v>1000</v>
      </c>
      <c r="L268"/>
      <c r="M268"/>
      <c r="N268"/>
    </row>
    <row r="269" spans="3:14" ht="27" thickBot="1" x14ac:dyDescent="0.45">
      <c r="C269" s="53">
        <v>414</v>
      </c>
      <c r="D269" s="374" t="s">
        <v>60</v>
      </c>
      <c r="E269" s="375"/>
      <c r="F269" s="375"/>
      <c r="G269" s="375"/>
      <c r="H269" s="375"/>
      <c r="I269" s="376"/>
      <c r="J269" s="174">
        <f>SUM(J270:J278)</f>
        <v>113500</v>
      </c>
      <c r="L269"/>
      <c r="M269"/>
      <c r="N269"/>
    </row>
    <row r="270" spans="3:14" ht="25.5" x14ac:dyDescent="0.35">
      <c r="C270" s="64"/>
      <c r="D270" s="126">
        <v>4141</v>
      </c>
      <c r="E270" s="377" t="s">
        <v>61</v>
      </c>
      <c r="F270" s="378"/>
      <c r="G270" s="378"/>
      <c r="H270" s="378"/>
      <c r="I270" s="379"/>
      <c r="J270" s="183">
        <v>500</v>
      </c>
      <c r="L270"/>
      <c r="M270"/>
      <c r="N270"/>
    </row>
    <row r="271" spans="3:14" ht="25.5" x14ac:dyDescent="0.35">
      <c r="C271" s="90"/>
      <c r="D271" s="119">
        <v>4142</v>
      </c>
      <c r="E271" s="307" t="s">
        <v>62</v>
      </c>
      <c r="F271" s="308"/>
      <c r="G271" s="308"/>
      <c r="H271" s="308"/>
      <c r="I271" s="309"/>
      <c r="J271" s="182">
        <v>2500</v>
      </c>
      <c r="L271"/>
      <c r="M271"/>
      <c r="N271"/>
    </row>
    <row r="272" spans="3:14" ht="25.5" x14ac:dyDescent="0.35">
      <c r="C272" s="90"/>
      <c r="D272" s="119">
        <v>4143</v>
      </c>
      <c r="E272" s="307" t="s">
        <v>63</v>
      </c>
      <c r="F272" s="308"/>
      <c r="G272" s="308"/>
      <c r="H272" s="308"/>
      <c r="I272" s="309"/>
      <c r="J272" s="182">
        <v>20000</v>
      </c>
      <c r="L272"/>
      <c r="M272"/>
      <c r="N272"/>
    </row>
    <row r="273" spans="2:14" ht="25.5" x14ac:dyDescent="0.35">
      <c r="C273" s="90"/>
      <c r="D273" s="119">
        <v>4144</v>
      </c>
      <c r="E273" s="307" t="s">
        <v>64</v>
      </c>
      <c r="F273" s="308"/>
      <c r="G273" s="308"/>
      <c r="H273" s="308"/>
      <c r="I273" s="309"/>
      <c r="J273" s="182">
        <v>5000</v>
      </c>
      <c r="L273" s="17"/>
      <c r="M273"/>
      <c r="N273"/>
    </row>
    <row r="274" spans="2:14" ht="25.5" x14ac:dyDescent="0.35">
      <c r="C274" s="89"/>
      <c r="D274" s="119">
        <v>4146</v>
      </c>
      <c r="E274" s="307" t="s">
        <v>140</v>
      </c>
      <c r="F274" s="308"/>
      <c r="G274" s="308"/>
      <c r="H274" s="308"/>
      <c r="I274" s="309"/>
      <c r="J274" s="182">
        <v>0</v>
      </c>
      <c r="L274"/>
      <c r="M274"/>
      <c r="N274"/>
    </row>
    <row r="275" spans="2:14" ht="25.5" x14ac:dyDescent="0.35">
      <c r="C275" s="90"/>
      <c r="D275" s="119">
        <v>4147</v>
      </c>
      <c r="E275" s="307" t="s">
        <v>65</v>
      </c>
      <c r="F275" s="308"/>
      <c r="G275" s="308"/>
      <c r="H275" s="308"/>
      <c r="I275" s="309"/>
      <c r="J275" s="182">
        <v>10000</v>
      </c>
      <c r="L275"/>
      <c r="M275"/>
      <c r="N275"/>
    </row>
    <row r="276" spans="2:14" ht="25.5" x14ac:dyDescent="0.35">
      <c r="C276" s="90"/>
      <c r="D276" s="119">
        <v>4148</v>
      </c>
      <c r="E276" s="307" t="s">
        <v>66</v>
      </c>
      <c r="F276" s="308"/>
      <c r="G276" s="308"/>
      <c r="H276" s="308"/>
      <c r="I276" s="309"/>
      <c r="J276" s="182">
        <v>500</v>
      </c>
      <c r="L276"/>
      <c r="M276" s="17"/>
    </row>
    <row r="277" spans="2:14" ht="25.5" x14ac:dyDescent="0.35">
      <c r="C277" s="90"/>
      <c r="D277" s="127">
        <v>4149</v>
      </c>
      <c r="E277" s="383" t="s">
        <v>67</v>
      </c>
      <c r="F277" s="384"/>
      <c r="G277" s="384"/>
      <c r="H277" s="384"/>
      <c r="I277" s="385"/>
      <c r="J277" s="182">
        <f>30000+5000</f>
        <v>35000</v>
      </c>
      <c r="L277"/>
      <c r="M277"/>
      <c r="N277"/>
    </row>
    <row r="278" spans="2:14" ht="26.25" thickBot="1" x14ac:dyDescent="0.4">
      <c r="C278" s="64"/>
      <c r="D278" s="127">
        <v>41491</v>
      </c>
      <c r="E278" s="313" t="s">
        <v>169</v>
      </c>
      <c r="F278" s="314"/>
      <c r="G278" s="314"/>
      <c r="H278" s="314"/>
      <c r="I278" s="315"/>
      <c r="J278" s="184">
        <v>40000</v>
      </c>
      <c r="L278"/>
      <c r="M278"/>
      <c r="N278"/>
    </row>
    <row r="279" spans="2:14" ht="27" thickBot="1" x14ac:dyDescent="0.45">
      <c r="C279" s="53">
        <v>417</v>
      </c>
      <c r="D279" s="374" t="s">
        <v>72</v>
      </c>
      <c r="E279" s="375"/>
      <c r="F279" s="375"/>
      <c r="G279" s="375"/>
      <c r="H279" s="375"/>
      <c r="I279" s="375"/>
      <c r="J279" s="174">
        <f>SUM(J280)</f>
        <v>25000</v>
      </c>
      <c r="L279"/>
      <c r="M279"/>
      <c r="N279"/>
    </row>
    <row r="280" spans="2:14" ht="26.25" customHeight="1" thickBot="1" x14ac:dyDescent="0.4">
      <c r="B280" s="18"/>
      <c r="C280" s="53"/>
      <c r="D280" s="122">
        <v>4171</v>
      </c>
      <c r="E280" s="359" t="s">
        <v>73</v>
      </c>
      <c r="F280" s="359"/>
      <c r="G280" s="359"/>
      <c r="H280" s="359"/>
      <c r="I280" s="367"/>
      <c r="J280" s="189">
        <v>25000</v>
      </c>
      <c r="L280"/>
      <c r="M280"/>
      <c r="N280"/>
    </row>
    <row r="281" spans="2:14" ht="27" thickBot="1" x14ac:dyDescent="0.45">
      <c r="C281" s="53">
        <v>419</v>
      </c>
      <c r="D281" s="374" t="s">
        <v>74</v>
      </c>
      <c r="E281" s="375"/>
      <c r="F281" s="375"/>
      <c r="G281" s="375"/>
      <c r="H281" s="375"/>
      <c r="I281" s="375"/>
      <c r="J281" s="174">
        <f>SUM(J282:J288)</f>
        <v>64000</v>
      </c>
      <c r="L281"/>
      <c r="M281"/>
      <c r="N281"/>
    </row>
    <row r="282" spans="2:14" ht="25.5" x14ac:dyDescent="0.35">
      <c r="C282" s="93"/>
      <c r="D282" s="128">
        <v>4191</v>
      </c>
      <c r="E282" s="377" t="s">
        <v>75</v>
      </c>
      <c r="F282" s="378"/>
      <c r="G282" s="378"/>
      <c r="H282" s="378"/>
      <c r="I282" s="379"/>
      <c r="J282" s="183">
        <v>10000</v>
      </c>
      <c r="L282" s="17"/>
      <c r="M282"/>
      <c r="N282"/>
    </row>
    <row r="283" spans="2:14" ht="25.5" x14ac:dyDescent="0.35">
      <c r="C283" s="88"/>
      <c r="D283" s="126">
        <v>4192</v>
      </c>
      <c r="E283" s="307" t="s">
        <v>168</v>
      </c>
      <c r="F283" s="308"/>
      <c r="G283" s="308"/>
      <c r="H283" s="308"/>
      <c r="I283" s="309"/>
      <c r="J283" s="181">
        <v>15000</v>
      </c>
      <c r="L283" s="17"/>
      <c r="M283"/>
      <c r="N283"/>
    </row>
    <row r="284" spans="2:14" ht="25.5" x14ac:dyDescent="0.35">
      <c r="C284" s="88"/>
      <c r="D284" s="119">
        <v>4194</v>
      </c>
      <c r="E284" s="307" t="s">
        <v>77</v>
      </c>
      <c r="F284" s="308"/>
      <c r="G284" s="308"/>
      <c r="H284" s="308"/>
      <c r="I284" s="309"/>
      <c r="J284" s="182">
        <v>4000</v>
      </c>
      <c r="L284" s="17"/>
      <c r="M284"/>
      <c r="N284"/>
    </row>
    <row r="285" spans="2:14" ht="25.5" x14ac:dyDescent="0.35">
      <c r="C285" s="64"/>
      <c r="D285" s="119">
        <v>4195</v>
      </c>
      <c r="E285" s="325" t="s">
        <v>78</v>
      </c>
      <c r="F285" s="326"/>
      <c r="G285" s="326"/>
      <c r="H285" s="326"/>
      <c r="I285" s="327"/>
      <c r="J285" s="182">
        <v>5000</v>
      </c>
      <c r="L285" s="17"/>
      <c r="M285"/>
      <c r="N285"/>
    </row>
    <row r="286" spans="2:14" ht="25.5" x14ac:dyDescent="0.35">
      <c r="C286" s="90"/>
      <c r="D286" s="119">
        <v>4196</v>
      </c>
      <c r="E286" s="307" t="s">
        <v>79</v>
      </c>
      <c r="F286" s="308"/>
      <c r="G286" s="308"/>
      <c r="H286" s="308"/>
      <c r="I286" s="309"/>
      <c r="J286" s="182">
        <v>5000</v>
      </c>
      <c r="K286" s="11"/>
      <c r="L286" s="17"/>
      <c r="M286"/>
      <c r="N286"/>
    </row>
    <row r="287" spans="2:14" ht="25.5" x14ac:dyDescent="0.35">
      <c r="C287" s="64"/>
      <c r="D287" s="127">
        <v>4193</v>
      </c>
      <c r="E287" s="307" t="s">
        <v>76</v>
      </c>
      <c r="F287" s="308"/>
      <c r="G287" s="308"/>
      <c r="H287" s="308"/>
      <c r="I287" s="309"/>
      <c r="J287" s="182">
        <v>15000</v>
      </c>
      <c r="K287" s="11"/>
      <c r="L287"/>
      <c r="M287"/>
      <c r="N287"/>
    </row>
    <row r="288" spans="2:14" ht="26.25" thickBot="1" x14ac:dyDescent="0.4">
      <c r="C288" s="91"/>
      <c r="D288" s="127">
        <v>4199</v>
      </c>
      <c r="E288" s="313" t="s">
        <v>80</v>
      </c>
      <c r="F288" s="314"/>
      <c r="G288" s="314"/>
      <c r="H288" s="314"/>
      <c r="I288" s="315"/>
      <c r="J288" s="184">
        <v>10000</v>
      </c>
      <c r="K288"/>
      <c r="L288"/>
      <c r="M288"/>
      <c r="N288"/>
    </row>
    <row r="289" spans="1:14" ht="27" thickBot="1" x14ac:dyDescent="0.4">
      <c r="C289" s="53">
        <v>431</v>
      </c>
      <c r="D289" s="421" t="s">
        <v>11</v>
      </c>
      <c r="E289" s="422"/>
      <c r="F289" s="422"/>
      <c r="G289" s="422"/>
      <c r="H289" s="422"/>
      <c r="I289" s="423"/>
      <c r="J289" s="194">
        <f>SUM(J290:J292)</f>
        <v>163850</v>
      </c>
      <c r="K289"/>
      <c r="L289" s="17"/>
      <c r="M289"/>
      <c r="N289"/>
    </row>
    <row r="290" spans="1:14" ht="25.5" x14ac:dyDescent="0.35">
      <c r="C290" s="67"/>
      <c r="D290" s="38">
        <v>4315</v>
      </c>
      <c r="E290" s="469" t="s">
        <v>84</v>
      </c>
      <c r="F290" s="470"/>
      <c r="G290" s="470"/>
      <c r="H290" s="470"/>
      <c r="I290" s="471"/>
      <c r="J290" s="183">
        <v>59850</v>
      </c>
      <c r="K290"/>
      <c r="L290"/>
      <c r="M290"/>
      <c r="N290"/>
    </row>
    <row r="291" spans="1:14" ht="25.5" x14ac:dyDescent="0.35">
      <c r="C291" s="132"/>
      <c r="D291" s="131">
        <v>4319</v>
      </c>
      <c r="E291" s="383" t="s">
        <v>156</v>
      </c>
      <c r="F291" s="384"/>
      <c r="G291" s="384"/>
      <c r="H291" s="384"/>
      <c r="I291" s="385"/>
      <c r="J291" s="182">
        <f>59000+30000+10000</f>
        <v>99000</v>
      </c>
      <c r="K291"/>
      <c r="L291" s="17"/>
      <c r="M291"/>
      <c r="N291"/>
    </row>
    <row r="292" spans="1:14" ht="26.25" thickBot="1" x14ac:dyDescent="0.4">
      <c r="C292" s="64"/>
      <c r="D292" s="66">
        <v>43181</v>
      </c>
      <c r="E292" s="313" t="s">
        <v>87</v>
      </c>
      <c r="F292" s="314"/>
      <c r="G292" s="314"/>
      <c r="H292" s="314"/>
      <c r="I292" s="314"/>
      <c r="J292" s="184">
        <v>5000</v>
      </c>
      <c r="K292"/>
      <c r="L292" s="17"/>
      <c r="M292"/>
      <c r="N292"/>
    </row>
    <row r="293" spans="1:14" ht="27" thickBot="1" x14ac:dyDescent="0.45">
      <c r="C293" s="53">
        <v>432</v>
      </c>
      <c r="D293" s="357" t="s">
        <v>133</v>
      </c>
      <c r="E293" s="302"/>
      <c r="F293" s="302"/>
      <c r="G293" s="302"/>
      <c r="H293" s="302"/>
      <c r="I293" s="303"/>
      <c r="J293" s="174">
        <f>SUM(J294,J295)</f>
        <v>275000</v>
      </c>
      <c r="K293"/>
      <c r="L293"/>
      <c r="M293"/>
      <c r="N293"/>
    </row>
    <row r="294" spans="1:14" ht="26.25" thickBot="1" x14ac:dyDescent="0.4">
      <c r="C294" s="34"/>
      <c r="D294" s="129">
        <v>4325</v>
      </c>
      <c r="E294" s="477" t="s">
        <v>165</v>
      </c>
      <c r="F294" s="409"/>
      <c r="G294" s="409"/>
      <c r="H294" s="409"/>
      <c r="I294" s="410"/>
      <c r="J294" s="183">
        <v>75000</v>
      </c>
      <c r="K294"/>
      <c r="L294"/>
      <c r="M294"/>
      <c r="N294"/>
    </row>
    <row r="295" spans="1:14" ht="26.25" thickBot="1" x14ac:dyDescent="0.4">
      <c r="C295" s="34"/>
      <c r="D295" s="129">
        <v>4326</v>
      </c>
      <c r="E295" s="477" t="s">
        <v>134</v>
      </c>
      <c r="F295" s="409"/>
      <c r="G295" s="409"/>
      <c r="H295" s="409"/>
      <c r="I295" s="410"/>
      <c r="J295" s="184">
        <f>100000+100000</f>
        <v>200000</v>
      </c>
      <c r="K295"/>
      <c r="L295"/>
      <c r="M295"/>
      <c r="N295"/>
    </row>
    <row r="296" spans="1:14" ht="27" thickBot="1" x14ac:dyDescent="0.45">
      <c r="C296" s="53">
        <v>441</v>
      </c>
      <c r="D296" s="357" t="s">
        <v>89</v>
      </c>
      <c r="E296" s="302"/>
      <c r="F296" s="302"/>
      <c r="G296" s="302"/>
      <c r="H296" s="302"/>
      <c r="I296" s="303"/>
      <c r="J296" s="171">
        <f>SUM(J297:J302)</f>
        <v>2762803.88</v>
      </c>
      <c r="K296"/>
      <c r="L296"/>
      <c r="M296"/>
      <c r="N296"/>
    </row>
    <row r="297" spans="1:14" ht="25.5" x14ac:dyDescent="0.35">
      <c r="C297" s="93"/>
      <c r="D297" s="42">
        <v>4412</v>
      </c>
      <c r="E297" s="377" t="s">
        <v>90</v>
      </c>
      <c r="F297" s="378"/>
      <c r="G297" s="378"/>
      <c r="H297" s="378"/>
      <c r="I297" s="379"/>
      <c r="J297" s="187">
        <f>1151070+248136.39+134830-14949.79</f>
        <v>1519086.6</v>
      </c>
      <c r="K297"/>
      <c r="L297"/>
      <c r="M297"/>
      <c r="N297"/>
    </row>
    <row r="298" spans="1:14" ht="25.5" x14ac:dyDescent="0.35">
      <c r="C298" s="64"/>
      <c r="D298" s="36">
        <v>4413</v>
      </c>
      <c r="E298" s="307" t="s">
        <v>167</v>
      </c>
      <c r="F298" s="308"/>
      <c r="G298" s="308"/>
      <c r="H298" s="308"/>
      <c r="I298" s="309"/>
      <c r="J298" s="181">
        <v>0</v>
      </c>
      <c r="K298"/>
      <c r="L298"/>
      <c r="M298"/>
      <c r="N298"/>
    </row>
    <row r="299" spans="1:14" ht="25.5" x14ac:dyDescent="0.35">
      <c r="C299" s="64"/>
      <c r="D299" s="36">
        <v>4414</v>
      </c>
      <c r="E299" s="307" t="s">
        <v>180</v>
      </c>
      <c r="F299" s="308"/>
      <c r="G299" s="308"/>
      <c r="H299" s="308"/>
      <c r="I299" s="388"/>
      <c r="J299" s="181">
        <v>203044.46</v>
      </c>
      <c r="K299" s="17"/>
      <c r="L299" s="17"/>
      <c r="M299"/>
      <c r="N299"/>
    </row>
    <row r="300" spans="1:14" ht="25.5" x14ac:dyDescent="0.35">
      <c r="A300"/>
      <c r="C300" s="64"/>
      <c r="D300" s="38">
        <v>4415</v>
      </c>
      <c r="E300" s="307" t="s">
        <v>91</v>
      </c>
      <c r="F300" s="308"/>
      <c r="G300" s="308"/>
      <c r="H300" s="308"/>
      <c r="I300" s="309"/>
      <c r="J300" s="181">
        <f>15000+85000</f>
        <v>100000</v>
      </c>
      <c r="K300"/>
      <c r="L300" s="2"/>
      <c r="M300"/>
      <c r="N300"/>
    </row>
    <row r="301" spans="1:14" ht="25.5" x14ac:dyDescent="0.35">
      <c r="C301" s="90"/>
      <c r="D301" s="76">
        <v>4416</v>
      </c>
      <c r="E301" s="307" t="s">
        <v>143</v>
      </c>
      <c r="F301" s="308"/>
      <c r="G301" s="308"/>
      <c r="H301" s="308"/>
      <c r="I301" s="309"/>
      <c r="J301" s="181">
        <f>155017.03-10000+14949.79</f>
        <v>159966.82</v>
      </c>
      <c r="K301"/>
      <c r="L301" s="2"/>
      <c r="M301"/>
      <c r="N301"/>
    </row>
    <row r="302" spans="1:14" s="17" customFormat="1" ht="26.25" thickBot="1" x14ac:dyDescent="0.4">
      <c r="A302"/>
      <c r="C302" s="91"/>
      <c r="D302" s="68">
        <v>4419</v>
      </c>
      <c r="E302" s="474" t="s">
        <v>129</v>
      </c>
      <c r="F302" s="475"/>
      <c r="G302" s="475"/>
      <c r="H302" s="475"/>
      <c r="I302" s="476"/>
      <c r="J302" s="269">
        <v>780706</v>
      </c>
      <c r="K302"/>
      <c r="L302"/>
    </row>
    <row r="303" spans="1:14" ht="27" thickBot="1" x14ac:dyDescent="0.45">
      <c r="A303"/>
      <c r="C303" s="53">
        <v>463</v>
      </c>
      <c r="D303" s="357" t="s">
        <v>93</v>
      </c>
      <c r="E303" s="302"/>
      <c r="F303" s="302"/>
      <c r="G303" s="302"/>
      <c r="H303" s="302"/>
      <c r="I303" s="303"/>
      <c r="J303" s="171">
        <f>SUM(J304)</f>
        <v>30000</v>
      </c>
      <c r="K303" s="17"/>
      <c r="L303"/>
      <c r="M303"/>
      <c r="N303"/>
    </row>
    <row r="304" spans="1:14" ht="26.25" thickBot="1" x14ac:dyDescent="0.4">
      <c r="A304"/>
      <c r="C304" s="65"/>
      <c r="D304" s="69">
        <v>4630</v>
      </c>
      <c r="E304" s="358" t="s">
        <v>93</v>
      </c>
      <c r="F304" s="359"/>
      <c r="G304" s="359"/>
      <c r="H304" s="359"/>
      <c r="I304" s="367"/>
      <c r="J304" s="189">
        <v>30000</v>
      </c>
      <c r="K304"/>
      <c r="L304"/>
      <c r="M304"/>
      <c r="N304"/>
    </row>
    <row r="305" spans="1:14" ht="27" thickBot="1" x14ac:dyDescent="0.45">
      <c r="A305"/>
      <c r="C305" s="53">
        <v>47</v>
      </c>
      <c r="D305" s="357" t="s">
        <v>94</v>
      </c>
      <c r="E305" s="302"/>
      <c r="F305" s="302"/>
      <c r="G305" s="302"/>
      <c r="H305" s="302"/>
      <c r="I305" s="303"/>
      <c r="J305" s="171">
        <f>SUM(J306:J307)</f>
        <v>115000</v>
      </c>
      <c r="L305"/>
      <c r="M305"/>
      <c r="N305"/>
    </row>
    <row r="306" spans="1:14" ht="25.5" x14ac:dyDescent="0.35">
      <c r="A306"/>
      <c r="B306" s="18"/>
      <c r="C306" s="96"/>
      <c r="D306" s="61">
        <v>4710</v>
      </c>
      <c r="E306" s="377" t="s">
        <v>95</v>
      </c>
      <c r="F306" s="378"/>
      <c r="G306" s="378"/>
      <c r="H306" s="378"/>
      <c r="I306" s="379"/>
      <c r="J306" s="183">
        <v>100000</v>
      </c>
      <c r="K306" s="11"/>
      <c r="L306"/>
      <c r="M306"/>
      <c r="N306"/>
    </row>
    <row r="307" spans="1:14" ht="26.25" thickBot="1" x14ac:dyDescent="0.4">
      <c r="A307"/>
      <c r="B307" s="18"/>
      <c r="C307" s="94"/>
      <c r="D307" s="62">
        <v>4720</v>
      </c>
      <c r="E307" s="307" t="s">
        <v>96</v>
      </c>
      <c r="F307" s="308"/>
      <c r="G307" s="308"/>
      <c r="H307" s="308"/>
      <c r="I307" s="309"/>
      <c r="J307" s="184">
        <v>15000</v>
      </c>
      <c r="K307" s="11"/>
      <c r="L307"/>
      <c r="M307"/>
      <c r="N307"/>
    </row>
    <row r="308" spans="1:14" s="17" customFormat="1" ht="27" thickBot="1" x14ac:dyDescent="0.3">
      <c r="A308"/>
      <c r="C308" s="243">
        <v>4</v>
      </c>
      <c r="D308" s="461" t="s">
        <v>97</v>
      </c>
      <c r="E308" s="462"/>
      <c r="F308" s="462"/>
      <c r="G308" s="462"/>
      <c r="H308" s="462"/>
      <c r="I308" s="484"/>
      <c r="J308" s="244">
        <f>SUM(J256,J262,J265,J269,J279,J281,J289,J296,J304,J305,J293)</f>
        <v>3777303.88</v>
      </c>
      <c r="K308"/>
      <c r="L308"/>
    </row>
    <row r="309" spans="1:14" ht="15.75" thickBot="1" x14ac:dyDescent="0.3">
      <c r="A309"/>
      <c r="M309"/>
      <c r="N309"/>
    </row>
    <row r="310" spans="1:14" ht="51.75" thickBot="1" x14ac:dyDescent="0.4">
      <c r="A310"/>
      <c r="C310" s="228" t="s">
        <v>45</v>
      </c>
      <c r="D310" s="229" t="s">
        <v>45</v>
      </c>
      <c r="E310" s="413" t="s">
        <v>20</v>
      </c>
      <c r="F310" s="414"/>
      <c r="G310" s="414"/>
      <c r="H310" s="414"/>
      <c r="I310" s="415"/>
      <c r="J310" s="240" t="s">
        <v>177</v>
      </c>
      <c r="K310"/>
      <c r="L310"/>
      <c r="M310"/>
      <c r="N310"/>
    </row>
    <row r="311" spans="1:14" ht="27" thickBot="1" x14ac:dyDescent="0.4">
      <c r="A311"/>
      <c r="C311" s="230"/>
      <c r="D311" s="418" t="s">
        <v>142</v>
      </c>
      <c r="E311" s="419"/>
      <c r="F311" s="419"/>
      <c r="G311" s="419"/>
      <c r="H311" s="419"/>
      <c r="I311" s="420"/>
      <c r="J311" s="245"/>
      <c r="K311"/>
      <c r="L311"/>
      <c r="M311"/>
      <c r="N311"/>
    </row>
    <row r="312" spans="1:14" ht="27" thickBot="1" x14ac:dyDescent="0.45">
      <c r="A312"/>
      <c r="B312"/>
      <c r="C312" s="53">
        <v>411</v>
      </c>
      <c r="D312" s="63"/>
      <c r="E312" s="81" t="s">
        <v>46</v>
      </c>
      <c r="F312" s="81"/>
      <c r="G312" s="81"/>
      <c r="H312" s="81"/>
      <c r="I312" s="82"/>
      <c r="J312" s="174">
        <f>SUM(J313:J317)</f>
        <v>150400</v>
      </c>
      <c r="K312"/>
      <c r="L312"/>
      <c r="M312"/>
      <c r="N312"/>
    </row>
    <row r="313" spans="1:14" ht="25.5" x14ac:dyDescent="0.35">
      <c r="A313"/>
      <c r="B313"/>
      <c r="C313" s="64"/>
      <c r="D313" s="36">
        <v>4111</v>
      </c>
      <c r="E313" s="298" t="s">
        <v>47</v>
      </c>
      <c r="F313" s="299"/>
      <c r="G313" s="299"/>
      <c r="H313" s="299"/>
      <c r="I313" s="300"/>
      <c r="J313" s="183">
        <f>95400-2200-4800</f>
        <v>88400</v>
      </c>
      <c r="K313"/>
      <c r="L313"/>
      <c r="M313"/>
      <c r="N313"/>
    </row>
    <row r="314" spans="1:14" ht="25.5" x14ac:dyDescent="0.35">
      <c r="A314"/>
      <c r="B314"/>
      <c r="C314" s="89"/>
      <c r="D314" s="38">
        <v>4112</v>
      </c>
      <c r="E314" s="283" t="s">
        <v>48</v>
      </c>
      <c r="F314" s="284"/>
      <c r="G314" s="284"/>
      <c r="H314" s="284"/>
      <c r="I314" s="285"/>
      <c r="J314" s="182">
        <f>13750-300-700</f>
        <v>12750</v>
      </c>
      <c r="K314"/>
      <c r="L314"/>
      <c r="M314"/>
      <c r="N314"/>
    </row>
    <row r="315" spans="1:14" ht="25.5" x14ac:dyDescent="0.35">
      <c r="A315"/>
      <c r="B315"/>
      <c r="C315" s="90"/>
      <c r="D315" s="38">
        <v>4113</v>
      </c>
      <c r="E315" s="283" t="s">
        <v>49</v>
      </c>
      <c r="F315" s="284"/>
      <c r="G315" s="284"/>
      <c r="H315" s="284"/>
      <c r="I315" s="285"/>
      <c r="J315" s="182">
        <f>35400-900-1750</f>
        <v>32750</v>
      </c>
      <c r="K315"/>
      <c r="L315"/>
      <c r="M315"/>
      <c r="N315"/>
    </row>
    <row r="316" spans="1:14" ht="25.5" x14ac:dyDescent="0.35">
      <c r="A316"/>
      <c r="B316"/>
      <c r="C316" s="90"/>
      <c r="D316" s="38">
        <v>4114</v>
      </c>
      <c r="E316" s="283" t="s">
        <v>50</v>
      </c>
      <c r="F316" s="284"/>
      <c r="G316" s="284"/>
      <c r="H316" s="284"/>
      <c r="I316" s="285"/>
      <c r="J316" s="182">
        <f>15500-600-600</f>
        <v>14300</v>
      </c>
      <c r="K316"/>
      <c r="L316"/>
      <c r="M316"/>
      <c r="N316"/>
    </row>
    <row r="317" spans="1:14" s="17" customFormat="1" ht="26.25" thickBot="1" x14ac:dyDescent="0.4">
      <c r="A317"/>
      <c r="B317"/>
      <c r="C317" s="91"/>
      <c r="D317" s="40">
        <v>4115</v>
      </c>
      <c r="E317" s="304" t="s">
        <v>51</v>
      </c>
      <c r="F317" s="305"/>
      <c r="G317" s="305"/>
      <c r="H317" s="305"/>
      <c r="I317" s="305"/>
      <c r="J317" s="161">
        <v>2200</v>
      </c>
      <c r="K317"/>
      <c r="L317"/>
    </row>
    <row r="318" spans="1:14" s="17" customFormat="1" ht="27" thickBot="1" x14ac:dyDescent="0.45">
      <c r="A318"/>
      <c r="B318"/>
      <c r="C318" s="53">
        <v>412</v>
      </c>
      <c r="D318" s="357" t="s">
        <v>52</v>
      </c>
      <c r="E318" s="302"/>
      <c r="F318" s="302"/>
      <c r="G318" s="302"/>
      <c r="H318" s="302"/>
      <c r="I318" s="303"/>
      <c r="J318" s="191">
        <f>SUM(J319:J320)</f>
        <v>3000</v>
      </c>
      <c r="K318"/>
    </row>
    <row r="319" spans="1:14" s="17" customFormat="1" ht="25.5" x14ac:dyDescent="0.35">
      <c r="A319"/>
      <c r="B319"/>
      <c r="C319" s="93"/>
      <c r="D319" s="36">
        <v>4123</v>
      </c>
      <c r="E319" s="298" t="s">
        <v>53</v>
      </c>
      <c r="F319" s="299"/>
      <c r="G319" s="299"/>
      <c r="H319" s="299"/>
      <c r="I319" s="300"/>
      <c r="J319" s="183">
        <v>0</v>
      </c>
      <c r="K319"/>
    </row>
    <row r="320" spans="1:14" s="17" customFormat="1" ht="26.25" thickBot="1" x14ac:dyDescent="0.4">
      <c r="A320"/>
      <c r="B320"/>
      <c r="C320" s="64"/>
      <c r="D320" s="43">
        <v>4127</v>
      </c>
      <c r="E320" s="304" t="s">
        <v>55</v>
      </c>
      <c r="F320" s="305"/>
      <c r="G320" s="305"/>
      <c r="H320" s="305"/>
      <c r="I320" s="306"/>
      <c r="J320" s="184">
        <v>3000</v>
      </c>
      <c r="K320" s="111"/>
    </row>
    <row r="321" spans="1:14" ht="27" thickBot="1" x14ac:dyDescent="0.45">
      <c r="A321"/>
      <c r="B321"/>
      <c r="C321" s="53">
        <v>413</v>
      </c>
      <c r="D321" s="357" t="s">
        <v>56</v>
      </c>
      <c r="E321" s="302"/>
      <c r="F321" s="302"/>
      <c r="G321" s="302"/>
      <c r="H321" s="302"/>
      <c r="I321" s="303"/>
      <c r="J321" s="174">
        <f>SUM(J322)</f>
        <v>1000</v>
      </c>
      <c r="K321"/>
      <c r="M321"/>
      <c r="N321"/>
    </row>
    <row r="322" spans="1:14" ht="26.25" thickBot="1" x14ac:dyDescent="0.4">
      <c r="A322"/>
      <c r="B322"/>
      <c r="C322" s="65"/>
      <c r="D322" s="40">
        <v>4135</v>
      </c>
      <c r="E322" s="292" t="s">
        <v>59</v>
      </c>
      <c r="F322" s="293"/>
      <c r="G322" s="293"/>
      <c r="H322" s="293"/>
      <c r="I322" s="294"/>
      <c r="J322" s="189">
        <v>1000</v>
      </c>
      <c r="K322"/>
      <c r="L322"/>
      <c r="M322"/>
      <c r="N322"/>
    </row>
    <row r="323" spans="1:14" s="17" customFormat="1" ht="27" thickBot="1" x14ac:dyDescent="0.45">
      <c r="A323"/>
      <c r="B323"/>
      <c r="C323" s="53">
        <v>414</v>
      </c>
      <c r="D323" s="357" t="s">
        <v>60</v>
      </c>
      <c r="E323" s="302"/>
      <c r="F323" s="302"/>
      <c r="G323" s="302"/>
      <c r="H323" s="302"/>
      <c r="I323" s="303"/>
      <c r="J323" s="174">
        <f>SUM(J324:J327)</f>
        <v>58500</v>
      </c>
    </row>
    <row r="324" spans="1:14" s="17" customFormat="1" ht="25.5" x14ac:dyDescent="0.35">
      <c r="A324"/>
      <c r="B324"/>
      <c r="C324" s="64"/>
      <c r="D324" s="36">
        <v>4141</v>
      </c>
      <c r="E324" s="377" t="s">
        <v>61</v>
      </c>
      <c r="F324" s="378"/>
      <c r="G324" s="378"/>
      <c r="H324" s="378"/>
      <c r="I324" s="379"/>
      <c r="J324" s="183">
        <v>500</v>
      </c>
      <c r="K324"/>
      <c r="L324"/>
    </row>
    <row r="325" spans="1:14" ht="25.5" x14ac:dyDescent="0.35">
      <c r="A325"/>
      <c r="B325"/>
      <c r="C325" s="89"/>
      <c r="D325" s="38">
        <v>4142</v>
      </c>
      <c r="E325" s="307" t="s">
        <v>62</v>
      </c>
      <c r="F325" s="308"/>
      <c r="G325" s="308"/>
      <c r="H325" s="308"/>
      <c r="I325" s="309"/>
      <c r="J325" s="182">
        <v>1000</v>
      </c>
      <c r="K325" s="17"/>
      <c r="L325" s="17"/>
      <c r="M325"/>
      <c r="N325"/>
    </row>
    <row r="326" spans="1:14" s="17" customFormat="1" ht="25.5" x14ac:dyDescent="0.35">
      <c r="A326"/>
      <c r="B326"/>
      <c r="C326" s="94"/>
      <c r="D326" s="56">
        <v>4148</v>
      </c>
      <c r="E326" s="307" t="s">
        <v>66</v>
      </c>
      <c r="F326" s="308"/>
      <c r="G326" s="308"/>
      <c r="H326" s="308"/>
      <c r="I326" s="309"/>
      <c r="J326" s="182">
        <v>500</v>
      </c>
      <c r="K326" s="2"/>
      <c r="L326"/>
    </row>
    <row r="327" spans="1:14" ht="26.25" thickBot="1" x14ac:dyDescent="0.4">
      <c r="C327" s="57"/>
      <c r="D327" s="129">
        <v>4149</v>
      </c>
      <c r="E327" s="477" t="s">
        <v>67</v>
      </c>
      <c r="F327" s="409"/>
      <c r="G327" s="409"/>
      <c r="H327" s="409"/>
      <c r="I327" s="409"/>
      <c r="J327" s="184">
        <f>61000-4500</f>
        <v>56500</v>
      </c>
      <c r="K327" s="11"/>
      <c r="L327" s="17"/>
      <c r="M327"/>
      <c r="N327"/>
    </row>
    <row r="328" spans="1:14" ht="27" thickBot="1" x14ac:dyDescent="0.45">
      <c r="C328" s="65">
        <v>419</v>
      </c>
      <c r="D328" s="481" t="s">
        <v>74</v>
      </c>
      <c r="E328" s="482"/>
      <c r="F328" s="482"/>
      <c r="G328" s="482"/>
      <c r="H328" s="482"/>
      <c r="I328" s="483"/>
      <c r="J328" s="174">
        <f>J329</f>
        <v>12000</v>
      </c>
      <c r="K328" s="11"/>
      <c r="L328"/>
      <c r="M328"/>
      <c r="N328"/>
    </row>
    <row r="329" spans="1:14" ht="26.25" thickBot="1" x14ac:dyDescent="0.4">
      <c r="C329" s="65"/>
      <c r="D329" s="129">
        <v>4191</v>
      </c>
      <c r="E329" s="147" t="s">
        <v>75</v>
      </c>
      <c r="F329" s="147"/>
      <c r="G329" s="147"/>
      <c r="H329" s="147"/>
      <c r="I329" s="148"/>
      <c r="J329" s="189">
        <v>12000</v>
      </c>
      <c r="K329"/>
      <c r="L329" s="2"/>
      <c r="M329"/>
      <c r="N329"/>
    </row>
    <row r="330" spans="1:14" ht="27" thickBot="1" x14ac:dyDescent="0.45">
      <c r="A330"/>
      <c r="B330"/>
      <c r="C330" s="70">
        <v>431</v>
      </c>
      <c r="D330" s="421" t="s">
        <v>11</v>
      </c>
      <c r="E330" s="422"/>
      <c r="F330" s="422"/>
      <c r="G330" s="422"/>
      <c r="H330" s="422"/>
      <c r="I330" s="423"/>
      <c r="J330" s="174">
        <f>SUM(J331:J337)</f>
        <v>504852.12</v>
      </c>
      <c r="K330"/>
      <c r="L330" s="2"/>
      <c r="M330"/>
      <c r="N330"/>
    </row>
    <row r="331" spans="1:14" ht="25.5" x14ac:dyDescent="0.35">
      <c r="A331"/>
      <c r="B331"/>
      <c r="C331" s="54"/>
      <c r="D331" s="55">
        <v>4313</v>
      </c>
      <c r="E331" s="469" t="s">
        <v>81</v>
      </c>
      <c r="F331" s="470"/>
      <c r="G331" s="470"/>
      <c r="H331" s="470"/>
      <c r="I331" s="471"/>
      <c r="J331" s="183">
        <v>25000</v>
      </c>
      <c r="K331"/>
      <c r="L331"/>
      <c r="M331"/>
      <c r="N331"/>
    </row>
    <row r="332" spans="1:14" ht="25.5" x14ac:dyDescent="0.35">
      <c r="C332" s="90"/>
      <c r="D332" s="55">
        <v>43131</v>
      </c>
      <c r="E332" s="307" t="s">
        <v>144</v>
      </c>
      <c r="F332" s="308"/>
      <c r="G332" s="308"/>
      <c r="H332" s="308"/>
      <c r="I332" s="309"/>
      <c r="J332" s="182">
        <f>150000+100000+10000</f>
        <v>260000</v>
      </c>
      <c r="K332"/>
      <c r="L332"/>
      <c r="M332"/>
      <c r="N332"/>
    </row>
    <row r="333" spans="1:14" ht="39.75" customHeight="1" x14ac:dyDescent="0.35">
      <c r="A333"/>
      <c r="B333"/>
      <c r="C333" s="90"/>
      <c r="D333" s="55">
        <v>4314</v>
      </c>
      <c r="E333" s="383" t="s">
        <v>82</v>
      </c>
      <c r="F333" s="384"/>
      <c r="G333" s="384"/>
      <c r="H333" s="384"/>
      <c r="I333" s="385"/>
      <c r="J333" s="182">
        <v>15000</v>
      </c>
      <c r="K333"/>
      <c r="L333"/>
      <c r="M333"/>
      <c r="N333"/>
    </row>
    <row r="334" spans="1:14" ht="25.5" x14ac:dyDescent="0.35">
      <c r="C334" s="90"/>
      <c r="D334" s="55">
        <v>43141</v>
      </c>
      <c r="E334" s="394" t="s">
        <v>83</v>
      </c>
      <c r="F334" s="395"/>
      <c r="G334" s="395"/>
      <c r="H334" s="395"/>
      <c r="I334" s="396"/>
      <c r="J334" s="182">
        <v>10000</v>
      </c>
      <c r="K334"/>
      <c r="L334"/>
      <c r="M334"/>
      <c r="N334"/>
    </row>
    <row r="335" spans="1:14" ht="25.5" x14ac:dyDescent="0.35">
      <c r="A335"/>
      <c r="B335"/>
      <c r="C335" s="95"/>
      <c r="D335" s="36">
        <v>4316</v>
      </c>
      <c r="E335" s="457" t="s">
        <v>85</v>
      </c>
      <c r="F335" s="458"/>
      <c r="G335" s="458"/>
      <c r="H335" s="458"/>
      <c r="I335" s="459"/>
      <c r="J335" s="182">
        <v>158000</v>
      </c>
      <c r="K335"/>
      <c r="L335"/>
      <c r="M335"/>
      <c r="N335"/>
    </row>
    <row r="336" spans="1:14" ht="39.75" customHeight="1" x14ac:dyDescent="0.35">
      <c r="C336" s="121"/>
      <c r="D336" s="36">
        <v>43181</v>
      </c>
      <c r="E336" s="307" t="s">
        <v>87</v>
      </c>
      <c r="F336" s="308"/>
      <c r="G336" s="308"/>
      <c r="H336" s="308"/>
      <c r="I336" s="309"/>
      <c r="J336" s="182">
        <f>28500-8000</f>
        <v>20500</v>
      </c>
      <c r="K336"/>
      <c r="L336"/>
      <c r="M336"/>
      <c r="N336"/>
    </row>
    <row r="337" spans="1:14" ht="26.25" thickBot="1" x14ac:dyDescent="0.4">
      <c r="A337"/>
      <c r="B337"/>
      <c r="C337" s="71"/>
      <c r="D337" s="38">
        <v>4319</v>
      </c>
      <c r="E337" s="307" t="s">
        <v>88</v>
      </c>
      <c r="F337" s="308"/>
      <c r="G337" s="308"/>
      <c r="H337" s="308"/>
      <c r="I337" s="309"/>
      <c r="J337" s="184">
        <f>7000-5000+10000+4352.12</f>
        <v>16352.119999999999</v>
      </c>
      <c r="K337"/>
      <c r="L337"/>
      <c r="M337"/>
      <c r="N337"/>
    </row>
    <row r="338" spans="1:14" ht="27" thickBot="1" x14ac:dyDescent="0.3">
      <c r="A338"/>
      <c r="B338"/>
      <c r="C338" s="246">
        <v>4</v>
      </c>
      <c r="D338" s="464" t="s">
        <v>97</v>
      </c>
      <c r="E338" s="412"/>
      <c r="F338" s="412"/>
      <c r="G338" s="412"/>
      <c r="H338" s="412"/>
      <c r="I338" s="465"/>
      <c r="J338" s="244">
        <f>SUM(J312,J318,J321,J328,J323,J330)</f>
        <v>729752.12</v>
      </c>
      <c r="K338"/>
      <c r="L338"/>
      <c r="M338"/>
      <c r="N338"/>
    </row>
    <row r="339" spans="1:14" ht="15.75" thickBot="1" x14ac:dyDescent="0.3">
      <c r="A339"/>
      <c r="B339"/>
      <c r="K339" s="11"/>
      <c r="M339"/>
      <c r="N339"/>
    </row>
    <row r="340" spans="1:14" ht="51.75" thickBot="1" x14ac:dyDescent="0.4">
      <c r="A340"/>
      <c r="B340"/>
      <c r="C340" s="247" t="s">
        <v>45</v>
      </c>
      <c r="D340" s="248" t="s">
        <v>45</v>
      </c>
      <c r="E340" s="413" t="s">
        <v>20</v>
      </c>
      <c r="F340" s="414"/>
      <c r="G340" s="414"/>
      <c r="H340" s="414"/>
      <c r="I340" s="415"/>
      <c r="J340" s="240" t="s">
        <v>177</v>
      </c>
      <c r="K340"/>
      <c r="L340"/>
      <c r="M340"/>
      <c r="N340"/>
    </row>
    <row r="341" spans="1:14" ht="27" thickBot="1" x14ac:dyDescent="0.4">
      <c r="A341"/>
      <c r="B341"/>
      <c r="C341" s="249"/>
      <c r="D341" s="418" t="s">
        <v>184</v>
      </c>
      <c r="E341" s="419"/>
      <c r="F341" s="419"/>
      <c r="G341" s="419"/>
      <c r="H341" s="419"/>
      <c r="I341" s="420"/>
      <c r="J341" s="250"/>
      <c r="K341"/>
      <c r="L341"/>
      <c r="M341"/>
      <c r="N341"/>
    </row>
    <row r="342" spans="1:14" ht="27" thickBot="1" x14ac:dyDescent="0.45">
      <c r="A342"/>
      <c r="B342"/>
      <c r="C342" s="34">
        <v>411</v>
      </c>
      <c r="D342" s="357" t="s">
        <v>46</v>
      </c>
      <c r="E342" s="302"/>
      <c r="F342" s="302"/>
      <c r="G342" s="302"/>
      <c r="H342" s="302"/>
      <c r="I342" s="303"/>
      <c r="J342" s="174">
        <f>SUM(J343:J347)</f>
        <v>90300</v>
      </c>
      <c r="K342"/>
      <c r="L342"/>
      <c r="M342"/>
      <c r="N342"/>
    </row>
    <row r="343" spans="1:14" ht="25.5" x14ac:dyDescent="0.35">
      <c r="A343"/>
      <c r="B343"/>
      <c r="C343" s="93"/>
      <c r="D343" s="55">
        <v>4111</v>
      </c>
      <c r="E343" s="298" t="s">
        <v>47</v>
      </c>
      <c r="F343" s="299"/>
      <c r="G343" s="299"/>
      <c r="H343" s="299"/>
      <c r="I343" s="300"/>
      <c r="J343" s="183">
        <v>53100</v>
      </c>
      <c r="K343"/>
      <c r="L343"/>
      <c r="M343"/>
      <c r="N343"/>
    </row>
    <row r="344" spans="1:14" ht="25.5" x14ac:dyDescent="0.35">
      <c r="A344"/>
      <c r="B344"/>
      <c r="C344" s="54"/>
      <c r="D344" s="56">
        <v>4112</v>
      </c>
      <c r="E344" s="283" t="s">
        <v>48</v>
      </c>
      <c r="F344" s="284"/>
      <c r="G344" s="284"/>
      <c r="H344" s="284"/>
      <c r="I344" s="285"/>
      <c r="J344" s="182">
        <v>7600</v>
      </c>
      <c r="K344"/>
      <c r="L344"/>
      <c r="M344"/>
      <c r="N344"/>
    </row>
    <row r="345" spans="1:14" ht="25.5" x14ac:dyDescent="0.35">
      <c r="A345"/>
      <c r="B345"/>
      <c r="C345" s="90"/>
      <c r="D345" s="56">
        <v>4113</v>
      </c>
      <c r="E345" s="283" t="s">
        <v>49</v>
      </c>
      <c r="F345" s="284"/>
      <c r="G345" s="284"/>
      <c r="H345" s="284"/>
      <c r="I345" s="285"/>
      <c r="J345" s="182">
        <v>19750</v>
      </c>
      <c r="K345" s="17"/>
      <c r="L345"/>
      <c r="M345"/>
      <c r="N345"/>
    </row>
    <row r="346" spans="1:14" ht="25.5" x14ac:dyDescent="0.35">
      <c r="A346"/>
      <c r="B346"/>
      <c r="C346" s="89"/>
      <c r="D346" s="56">
        <v>4114</v>
      </c>
      <c r="E346" s="283" t="s">
        <v>50</v>
      </c>
      <c r="F346" s="284"/>
      <c r="G346" s="284"/>
      <c r="H346" s="284"/>
      <c r="I346" s="285"/>
      <c r="J346" s="182">
        <v>8650</v>
      </c>
      <c r="L346"/>
      <c r="M346"/>
      <c r="N346"/>
    </row>
    <row r="347" spans="1:14" ht="26.25" thickBot="1" x14ac:dyDescent="0.4">
      <c r="A347"/>
      <c r="B347"/>
      <c r="C347" s="91"/>
      <c r="D347" s="58">
        <v>4115</v>
      </c>
      <c r="E347" s="304" t="s">
        <v>51</v>
      </c>
      <c r="F347" s="305"/>
      <c r="G347" s="305"/>
      <c r="H347" s="305"/>
      <c r="I347" s="306"/>
      <c r="J347" s="184">
        <v>1200</v>
      </c>
      <c r="L347"/>
      <c r="M347"/>
      <c r="N347"/>
    </row>
    <row r="348" spans="1:14" ht="27" thickBot="1" x14ac:dyDescent="0.45">
      <c r="A348"/>
      <c r="B348"/>
      <c r="C348" s="53">
        <v>412</v>
      </c>
      <c r="D348" s="357" t="s">
        <v>52</v>
      </c>
      <c r="E348" s="302"/>
      <c r="F348" s="302"/>
      <c r="G348" s="302"/>
      <c r="H348" s="302"/>
      <c r="I348" s="303"/>
      <c r="J348" s="174">
        <f>SUM(J349:J350)</f>
        <v>5000</v>
      </c>
      <c r="L348" s="17"/>
      <c r="M348"/>
      <c r="N348"/>
    </row>
    <row r="349" spans="1:14" ht="25.5" x14ac:dyDescent="0.35">
      <c r="A349"/>
      <c r="B349"/>
      <c r="C349" s="54"/>
      <c r="D349" s="55">
        <v>4123</v>
      </c>
      <c r="E349" s="298" t="s">
        <v>53</v>
      </c>
      <c r="F349" s="299"/>
      <c r="G349" s="299"/>
      <c r="H349" s="299"/>
      <c r="I349" s="300"/>
      <c r="J349" s="183">
        <v>0</v>
      </c>
      <c r="L349"/>
      <c r="M349"/>
      <c r="N349"/>
    </row>
    <row r="350" spans="1:14" ht="26.25" thickBot="1" x14ac:dyDescent="0.4">
      <c r="A350"/>
      <c r="B350"/>
      <c r="C350" s="91"/>
      <c r="D350" s="59">
        <v>4127</v>
      </c>
      <c r="E350" s="304" t="s">
        <v>55</v>
      </c>
      <c r="F350" s="305"/>
      <c r="G350" s="305"/>
      <c r="H350" s="305"/>
      <c r="I350" s="306"/>
      <c r="J350" s="184">
        <v>5000</v>
      </c>
      <c r="L350" s="17"/>
      <c r="M350"/>
      <c r="N350"/>
    </row>
    <row r="351" spans="1:14" ht="27" thickBot="1" x14ac:dyDescent="0.45">
      <c r="A351"/>
      <c r="B351"/>
      <c r="C351" s="34">
        <v>413</v>
      </c>
      <c r="D351" s="357" t="s">
        <v>56</v>
      </c>
      <c r="E351" s="302"/>
      <c r="F351" s="302"/>
      <c r="G351" s="302"/>
      <c r="H351" s="302"/>
      <c r="I351" s="303"/>
      <c r="J351" s="174">
        <f>SUM(J352)</f>
        <v>500</v>
      </c>
      <c r="L351"/>
      <c r="M351"/>
      <c r="N351"/>
    </row>
    <row r="352" spans="1:14" s="17" customFormat="1" ht="26.25" thickBot="1" x14ac:dyDescent="0.4">
      <c r="A352"/>
      <c r="B352"/>
      <c r="C352" s="57"/>
      <c r="D352" s="58">
        <v>4135</v>
      </c>
      <c r="E352" s="358" t="s">
        <v>59</v>
      </c>
      <c r="F352" s="359"/>
      <c r="G352" s="359"/>
      <c r="H352" s="359"/>
      <c r="I352" s="367"/>
      <c r="J352" s="189">
        <v>500</v>
      </c>
      <c r="K352" s="2"/>
      <c r="L352"/>
    </row>
    <row r="353" spans="1:14" s="17" customFormat="1" ht="27" thickBot="1" x14ac:dyDescent="0.45">
      <c r="A353"/>
      <c r="B353"/>
      <c r="C353" s="53">
        <v>414</v>
      </c>
      <c r="D353" s="357" t="s">
        <v>60</v>
      </c>
      <c r="E353" s="302"/>
      <c r="F353" s="302"/>
      <c r="G353" s="302"/>
      <c r="H353" s="302"/>
      <c r="I353" s="303"/>
      <c r="J353" s="174">
        <f>SUM(J354:J357)</f>
        <v>30800</v>
      </c>
      <c r="K353" s="2"/>
      <c r="L353"/>
    </row>
    <row r="354" spans="1:14" s="17" customFormat="1" ht="25.5" x14ac:dyDescent="0.35">
      <c r="A354"/>
      <c r="B354"/>
      <c r="C354" s="54"/>
      <c r="D354" s="55">
        <v>4141</v>
      </c>
      <c r="E354" s="377" t="s">
        <v>61</v>
      </c>
      <c r="F354" s="378"/>
      <c r="G354" s="378"/>
      <c r="H354" s="378"/>
      <c r="I354" s="379"/>
      <c r="J354" s="183">
        <v>200</v>
      </c>
      <c r="K354" s="2"/>
      <c r="L354"/>
    </row>
    <row r="355" spans="1:14" ht="25.5" x14ac:dyDescent="0.35">
      <c r="A355"/>
      <c r="B355"/>
      <c r="C355" s="90"/>
      <c r="D355" s="56">
        <v>4142</v>
      </c>
      <c r="E355" s="307" t="s">
        <v>62</v>
      </c>
      <c r="F355" s="308"/>
      <c r="G355" s="308"/>
      <c r="H355" s="308"/>
      <c r="I355" s="309"/>
      <c r="J355" s="182">
        <v>200</v>
      </c>
      <c r="L355"/>
      <c r="M355"/>
      <c r="N355"/>
    </row>
    <row r="356" spans="1:14" ht="26.25" thickBot="1" x14ac:dyDescent="0.4">
      <c r="A356"/>
      <c r="B356"/>
      <c r="C356" s="91"/>
      <c r="D356" s="56">
        <v>4148</v>
      </c>
      <c r="E356" s="307" t="s">
        <v>66</v>
      </c>
      <c r="F356" s="308"/>
      <c r="G356" s="308"/>
      <c r="H356" s="308"/>
      <c r="I356" s="309"/>
      <c r="J356" s="182">
        <v>400</v>
      </c>
      <c r="L356"/>
      <c r="M356"/>
      <c r="N356"/>
    </row>
    <row r="357" spans="1:14" s="17" customFormat="1" ht="26.25" thickBot="1" x14ac:dyDescent="0.4">
      <c r="C357" s="57"/>
      <c r="D357" s="56">
        <v>4149</v>
      </c>
      <c r="E357" s="409" t="s">
        <v>67</v>
      </c>
      <c r="F357" s="409"/>
      <c r="G357" s="409"/>
      <c r="H357" s="409"/>
      <c r="I357" s="410"/>
      <c r="J357" s="184">
        <v>30000</v>
      </c>
      <c r="K357" s="2"/>
      <c r="L357"/>
    </row>
    <row r="358" spans="1:14" ht="27" thickBot="1" x14ac:dyDescent="0.3">
      <c r="A358"/>
      <c r="B358"/>
      <c r="C358" s="251">
        <v>4</v>
      </c>
      <c r="D358" s="411" t="s">
        <v>97</v>
      </c>
      <c r="E358" s="412"/>
      <c r="F358" s="412"/>
      <c r="G358" s="412"/>
      <c r="H358" s="412"/>
      <c r="I358" s="412"/>
      <c r="J358" s="244">
        <f>SUM(J342,J348,J351,J353)</f>
        <v>126600</v>
      </c>
      <c r="L358"/>
      <c r="M358"/>
      <c r="N358"/>
    </row>
    <row r="359" spans="1:14" s="17" customFormat="1" ht="27" thickBot="1" x14ac:dyDescent="0.45">
      <c r="C359" s="86"/>
      <c r="D359" s="84"/>
      <c r="E359" s="84"/>
      <c r="F359" s="84"/>
      <c r="G359" s="84"/>
      <c r="H359" s="84"/>
      <c r="I359" s="84"/>
      <c r="J359" s="85"/>
      <c r="K359" s="85"/>
      <c r="L359" s="3"/>
    </row>
    <row r="360" spans="1:14" ht="51.75" thickBot="1" x14ac:dyDescent="0.4">
      <c r="A360"/>
      <c r="B360"/>
      <c r="C360" s="223" t="s">
        <v>45</v>
      </c>
      <c r="D360" s="252" t="s">
        <v>45</v>
      </c>
      <c r="E360" s="319" t="s">
        <v>20</v>
      </c>
      <c r="F360" s="320"/>
      <c r="G360" s="320"/>
      <c r="H360" s="320"/>
      <c r="I360" s="321"/>
      <c r="J360" s="240" t="s">
        <v>177</v>
      </c>
      <c r="L360"/>
      <c r="M360"/>
      <c r="N360"/>
    </row>
    <row r="361" spans="1:14" s="17" customFormat="1" ht="27" thickBot="1" x14ac:dyDescent="0.4">
      <c r="A361"/>
      <c r="B361"/>
      <c r="C361" s="236"/>
      <c r="D361" s="466" t="s">
        <v>130</v>
      </c>
      <c r="E361" s="467"/>
      <c r="F361" s="467"/>
      <c r="G361" s="467"/>
      <c r="H361" s="467"/>
      <c r="I361" s="468"/>
      <c r="J361" s="250"/>
      <c r="K361" s="2"/>
      <c r="L361"/>
    </row>
    <row r="362" spans="1:14" ht="27" thickBot="1" x14ac:dyDescent="0.45">
      <c r="A362"/>
      <c r="B362"/>
      <c r="C362" s="53">
        <v>411</v>
      </c>
      <c r="D362" s="357" t="s">
        <v>46</v>
      </c>
      <c r="E362" s="302"/>
      <c r="F362" s="302"/>
      <c r="G362" s="302"/>
      <c r="H362" s="302"/>
      <c r="I362" s="303"/>
      <c r="J362" s="174">
        <f>SUM(J363:J367)</f>
        <v>95200</v>
      </c>
      <c r="L362"/>
      <c r="M362"/>
      <c r="N362"/>
    </row>
    <row r="363" spans="1:14" ht="30.75" customHeight="1" x14ac:dyDescent="0.35">
      <c r="A363"/>
      <c r="B363"/>
      <c r="C363" s="54"/>
      <c r="D363" s="55">
        <v>4111</v>
      </c>
      <c r="E363" s="298" t="s">
        <v>47</v>
      </c>
      <c r="F363" s="299"/>
      <c r="G363" s="299"/>
      <c r="H363" s="299"/>
      <c r="I363" s="300"/>
      <c r="J363" s="183">
        <v>58000</v>
      </c>
      <c r="L363"/>
      <c r="M363"/>
      <c r="N363"/>
    </row>
    <row r="364" spans="1:14" ht="25.5" x14ac:dyDescent="0.35">
      <c r="A364"/>
      <c r="B364"/>
      <c r="C364" s="90"/>
      <c r="D364" s="56">
        <v>4112</v>
      </c>
      <c r="E364" s="283" t="s">
        <v>48</v>
      </c>
      <c r="F364" s="284"/>
      <c r="G364" s="284"/>
      <c r="H364" s="284"/>
      <c r="I364" s="285"/>
      <c r="J364" s="182">
        <v>8000</v>
      </c>
      <c r="L364"/>
      <c r="M364"/>
      <c r="N364"/>
    </row>
    <row r="365" spans="1:14" ht="25.5" x14ac:dyDescent="0.35">
      <c r="A365"/>
      <c r="B365"/>
      <c r="C365" s="54"/>
      <c r="D365" s="56">
        <v>4113</v>
      </c>
      <c r="E365" s="283" t="s">
        <v>49</v>
      </c>
      <c r="F365" s="284"/>
      <c r="G365" s="284"/>
      <c r="H365" s="284"/>
      <c r="I365" s="285"/>
      <c r="J365" s="182">
        <v>20500</v>
      </c>
      <c r="L365"/>
      <c r="M365"/>
      <c r="N365"/>
    </row>
    <row r="366" spans="1:14" ht="26.25" customHeight="1" x14ac:dyDescent="0.35">
      <c r="A366"/>
      <c r="B366"/>
      <c r="C366" s="89"/>
      <c r="D366" s="56">
        <v>4114</v>
      </c>
      <c r="E366" s="283" t="s">
        <v>50</v>
      </c>
      <c r="F366" s="284"/>
      <c r="G366" s="284"/>
      <c r="H366" s="284"/>
      <c r="I366" s="285"/>
      <c r="J366" s="182">
        <v>7700</v>
      </c>
      <c r="L366"/>
      <c r="M366"/>
      <c r="N366"/>
    </row>
    <row r="367" spans="1:14" ht="26.25" thickBot="1" x14ac:dyDescent="0.4">
      <c r="A367"/>
      <c r="B367"/>
      <c r="C367" s="91"/>
      <c r="D367" s="58">
        <v>4115</v>
      </c>
      <c r="E367" s="304" t="s">
        <v>51</v>
      </c>
      <c r="F367" s="305"/>
      <c r="G367" s="305"/>
      <c r="H367" s="305"/>
      <c r="I367" s="306"/>
      <c r="J367" s="184">
        <v>1000</v>
      </c>
      <c r="L367"/>
      <c r="M367"/>
      <c r="N367"/>
    </row>
    <row r="368" spans="1:14" ht="27" thickBot="1" x14ac:dyDescent="0.45">
      <c r="A368"/>
      <c r="B368"/>
      <c r="C368" s="53">
        <v>412</v>
      </c>
      <c r="D368" s="357" t="s">
        <v>52</v>
      </c>
      <c r="E368" s="302"/>
      <c r="F368" s="302"/>
      <c r="G368" s="302"/>
      <c r="H368" s="302"/>
      <c r="I368" s="303"/>
      <c r="J368" s="174">
        <f>SUM(J369:J370)</f>
        <v>300</v>
      </c>
      <c r="L368" s="17"/>
      <c r="M368"/>
      <c r="N368"/>
    </row>
    <row r="369" spans="1:15" ht="25.5" x14ac:dyDescent="0.35">
      <c r="A369"/>
      <c r="B369"/>
      <c r="C369" s="54"/>
      <c r="D369" s="55">
        <v>4123</v>
      </c>
      <c r="E369" s="298" t="s">
        <v>53</v>
      </c>
      <c r="F369" s="299"/>
      <c r="G369" s="299"/>
      <c r="H369" s="299"/>
      <c r="I369" s="300"/>
      <c r="J369" s="183">
        <v>0</v>
      </c>
      <c r="L369" s="17"/>
      <c r="M369"/>
      <c r="N369"/>
    </row>
    <row r="370" spans="1:15" ht="26.25" thickBot="1" x14ac:dyDescent="0.4">
      <c r="A370"/>
      <c r="B370"/>
      <c r="C370" s="89"/>
      <c r="D370" s="59">
        <v>4127</v>
      </c>
      <c r="E370" s="397" t="s">
        <v>55</v>
      </c>
      <c r="F370" s="398"/>
      <c r="G370" s="398"/>
      <c r="H370" s="398"/>
      <c r="I370" s="399"/>
      <c r="J370" s="184">
        <v>300</v>
      </c>
      <c r="L370" s="17"/>
      <c r="M370"/>
      <c r="N370"/>
    </row>
    <row r="371" spans="1:15" ht="27" thickBot="1" x14ac:dyDescent="0.45">
      <c r="A371"/>
      <c r="B371"/>
      <c r="C371" s="104">
        <v>413</v>
      </c>
      <c r="D371" s="401" t="s">
        <v>56</v>
      </c>
      <c r="E371" s="402"/>
      <c r="F371" s="402"/>
      <c r="G371" s="402"/>
      <c r="H371" s="402"/>
      <c r="I371" s="403"/>
      <c r="J371" s="174">
        <f>SUM(J372)</f>
        <v>1000</v>
      </c>
      <c r="L371" s="17"/>
      <c r="M371"/>
      <c r="N371"/>
    </row>
    <row r="372" spans="1:15" ht="26.25" thickBot="1" x14ac:dyDescent="0.4">
      <c r="A372"/>
      <c r="B372"/>
      <c r="C372" s="53"/>
      <c r="D372" s="40">
        <v>4135</v>
      </c>
      <c r="E372" s="358" t="s">
        <v>59</v>
      </c>
      <c r="F372" s="359"/>
      <c r="G372" s="359"/>
      <c r="H372" s="359"/>
      <c r="I372" s="367"/>
      <c r="J372" s="189">
        <v>1000</v>
      </c>
      <c r="L372" s="17"/>
      <c r="M372"/>
      <c r="N372"/>
    </row>
    <row r="373" spans="1:15" ht="27" thickBot="1" x14ac:dyDescent="0.45">
      <c r="A373"/>
      <c r="B373"/>
      <c r="C373" s="53">
        <v>414</v>
      </c>
      <c r="D373" s="357" t="s">
        <v>60</v>
      </c>
      <c r="E373" s="302"/>
      <c r="F373" s="302"/>
      <c r="G373" s="302"/>
      <c r="H373" s="302"/>
      <c r="I373" s="303"/>
      <c r="J373" s="174">
        <f>SUM(J374:J377)</f>
        <v>33900</v>
      </c>
      <c r="L373" s="2"/>
      <c r="M373"/>
      <c r="N373"/>
    </row>
    <row r="374" spans="1:15" ht="25.5" x14ac:dyDescent="0.35">
      <c r="A374"/>
      <c r="B374"/>
      <c r="C374" s="67"/>
      <c r="D374" s="36">
        <v>4141</v>
      </c>
      <c r="E374" s="377" t="s">
        <v>61</v>
      </c>
      <c r="F374" s="378"/>
      <c r="G374" s="378"/>
      <c r="H374" s="378"/>
      <c r="I374" s="379"/>
      <c r="J374" s="183">
        <v>300</v>
      </c>
      <c r="L374" s="2"/>
      <c r="M374"/>
      <c r="N374"/>
    </row>
    <row r="375" spans="1:15" ht="25.5" x14ac:dyDescent="0.35">
      <c r="A375"/>
      <c r="B375"/>
      <c r="C375" s="90"/>
      <c r="D375" s="38">
        <v>4142</v>
      </c>
      <c r="E375" s="307" t="s">
        <v>62</v>
      </c>
      <c r="F375" s="308"/>
      <c r="G375" s="308"/>
      <c r="H375" s="308"/>
      <c r="I375" s="309"/>
      <c r="J375" s="182">
        <v>500</v>
      </c>
      <c r="L375"/>
      <c r="M375"/>
      <c r="N375"/>
    </row>
    <row r="376" spans="1:15" ht="26.25" thickBot="1" x14ac:dyDescent="0.4">
      <c r="A376"/>
      <c r="B376"/>
      <c r="C376" s="65"/>
      <c r="D376" s="40">
        <v>4148</v>
      </c>
      <c r="E376" s="313" t="s">
        <v>66</v>
      </c>
      <c r="F376" s="314"/>
      <c r="G376" s="314"/>
      <c r="H376" s="314"/>
      <c r="I376" s="315"/>
      <c r="J376" s="182">
        <v>400</v>
      </c>
      <c r="L376"/>
      <c r="M376"/>
      <c r="N376"/>
    </row>
    <row r="377" spans="1:15" ht="26.25" thickBot="1" x14ac:dyDescent="0.4">
      <c r="C377" s="54"/>
      <c r="D377" s="78">
        <v>4149</v>
      </c>
      <c r="E377" s="293" t="s">
        <v>67</v>
      </c>
      <c r="F377" s="293"/>
      <c r="G377" s="293"/>
      <c r="H377" s="293"/>
      <c r="I377" s="294"/>
      <c r="J377" s="184">
        <v>32700</v>
      </c>
      <c r="L377"/>
      <c r="M377"/>
      <c r="N377"/>
    </row>
    <row r="378" spans="1:15" ht="27" thickBot="1" x14ac:dyDescent="0.45">
      <c r="C378" s="472">
        <v>418</v>
      </c>
      <c r="D378" s="555" t="s">
        <v>138</v>
      </c>
      <c r="E378" s="302"/>
      <c r="F378" s="302"/>
      <c r="G378" s="302"/>
      <c r="H378" s="302"/>
      <c r="I378" s="303"/>
      <c r="J378" s="174">
        <f>SUM(J379)</f>
        <v>240000</v>
      </c>
      <c r="L378"/>
      <c r="M378"/>
      <c r="N378"/>
    </row>
    <row r="379" spans="1:15" ht="26.25" thickBot="1" x14ac:dyDescent="0.4">
      <c r="C379" s="473"/>
      <c r="D379" s="46">
        <v>41811</v>
      </c>
      <c r="E379" s="358" t="s">
        <v>139</v>
      </c>
      <c r="F379" s="359"/>
      <c r="G379" s="359"/>
      <c r="H379" s="359"/>
      <c r="I379" s="367"/>
      <c r="J379" s="189">
        <f>288192-38192-10000</f>
        <v>240000</v>
      </c>
      <c r="L379"/>
      <c r="M379"/>
      <c r="N379"/>
    </row>
    <row r="380" spans="1:15" ht="27" thickBot="1" x14ac:dyDescent="0.45">
      <c r="C380" s="118">
        <v>431</v>
      </c>
      <c r="D380" s="404" t="s">
        <v>11</v>
      </c>
      <c r="E380" s="405"/>
      <c r="F380" s="405"/>
      <c r="G380" s="405"/>
      <c r="H380" s="405"/>
      <c r="I380" s="406"/>
      <c r="J380" s="174">
        <f>SUM(J381)</f>
        <v>0</v>
      </c>
      <c r="L380"/>
      <c r="M380"/>
      <c r="N380"/>
    </row>
    <row r="381" spans="1:15" ht="26.25" thickBot="1" x14ac:dyDescent="0.4">
      <c r="C381" s="123"/>
      <c r="D381" s="56">
        <v>43181</v>
      </c>
      <c r="E381" s="407" t="s">
        <v>87</v>
      </c>
      <c r="F381" s="407"/>
      <c r="G381" s="407"/>
      <c r="H381" s="407"/>
      <c r="I381" s="408"/>
      <c r="J381" s="189">
        <v>0</v>
      </c>
      <c r="L381"/>
      <c r="M381"/>
      <c r="N381"/>
    </row>
    <row r="382" spans="1:15" s="17" customFormat="1" ht="27" thickBot="1" x14ac:dyDescent="0.3">
      <c r="A382"/>
      <c r="B382"/>
      <c r="C382" s="243">
        <v>4</v>
      </c>
      <c r="D382" s="392" t="s">
        <v>97</v>
      </c>
      <c r="E382" s="462"/>
      <c r="F382" s="462"/>
      <c r="G382" s="462"/>
      <c r="H382" s="462"/>
      <c r="I382" s="484"/>
      <c r="J382" s="273">
        <f>SUM(J362+J368+J371+J373+J378+J380)</f>
        <v>370400</v>
      </c>
      <c r="K382" s="5"/>
      <c r="L382"/>
    </row>
    <row r="383" spans="1:15" ht="42" customHeight="1" thickBot="1" x14ac:dyDescent="0.3">
      <c r="A383"/>
      <c r="B383"/>
      <c r="D383" s="12"/>
      <c r="E383" s="12"/>
      <c r="F383" s="12"/>
      <c r="G383" s="12"/>
      <c r="H383" s="12"/>
      <c r="I383" s="12"/>
      <c r="J383" s="12"/>
      <c r="K383" s="279"/>
      <c r="M383"/>
      <c r="N383"/>
    </row>
    <row r="384" spans="1:15" s="17" customFormat="1" ht="51.75" thickBot="1" x14ac:dyDescent="0.4">
      <c r="A384"/>
      <c r="B384"/>
      <c r="C384" s="228" t="s">
        <v>45</v>
      </c>
      <c r="D384" s="229" t="s">
        <v>45</v>
      </c>
      <c r="E384" s="413" t="s">
        <v>20</v>
      </c>
      <c r="F384" s="414"/>
      <c r="G384" s="414"/>
      <c r="H384" s="414"/>
      <c r="I384" s="415"/>
      <c r="J384" s="217" t="s">
        <v>177</v>
      </c>
      <c r="K384"/>
      <c r="L384"/>
      <c r="M384" s="2"/>
      <c r="N384"/>
      <c r="O384"/>
    </row>
    <row r="385" spans="1:14" ht="27" thickBot="1" x14ac:dyDescent="0.4">
      <c r="A385"/>
      <c r="B385"/>
      <c r="C385" s="230"/>
      <c r="D385" s="552" t="s">
        <v>183</v>
      </c>
      <c r="E385" s="553"/>
      <c r="F385" s="553"/>
      <c r="G385" s="553"/>
      <c r="H385" s="553"/>
      <c r="I385" s="554"/>
      <c r="J385" s="250"/>
      <c r="K385"/>
      <c r="L385"/>
      <c r="M385" s="17"/>
      <c r="N385"/>
    </row>
    <row r="386" spans="1:14" ht="31.5" customHeight="1" thickBot="1" x14ac:dyDescent="0.45">
      <c r="A386"/>
      <c r="B386"/>
      <c r="C386" s="34">
        <v>411</v>
      </c>
      <c r="D386" s="357" t="s">
        <v>46</v>
      </c>
      <c r="E386" s="302"/>
      <c r="F386" s="302"/>
      <c r="G386" s="302"/>
      <c r="H386" s="302"/>
      <c r="I386" s="303"/>
      <c r="J386" s="174">
        <f>SUM(J387:J391)</f>
        <v>48300</v>
      </c>
      <c r="K386"/>
      <c r="L386"/>
      <c r="M386"/>
      <c r="N386"/>
    </row>
    <row r="387" spans="1:14" ht="25.5" x14ac:dyDescent="0.35">
      <c r="A387"/>
      <c r="B387"/>
      <c r="C387" s="54"/>
      <c r="D387" s="55">
        <v>4111</v>
      </c>
      <c r="E387" s="298" t="s">
        <v>47</v>
      </c>
      <c r="F387" s="299"/>
      <c r="G387" s="299"/>
      <c r="H387" s="299"/>
      <c r="I387" s="300"/>
      <c r="J387" s="183">
        <f>26200+2200</f>
        <v>28400</v>
      </c>
      <c r="K387"/>
      <c r="L387"/>
      <c r="M387"/>
      <c r="N387"/>
    </row>
    <row r="388" spans="1:14" ht="25.5" x14ac:dyDescent="0.35">
      <c r="A388"/>
      <c r="B388"/>
      <c r="C388" s="89"/>
      <c r="D388" s="56">
        <v>4112</v>
      </c>
      <c r="E388" s="283" t="s">
        <v>48</v>
      </c>
      <c r="F388" s="284"/>
      <c r="G388" s="284"/>
      <c r="H388" s="284"/>
      <c r="I388" s="285"/>
      <c r="J388" s="182">
        <f>3750+300</f>
        <v>4050</v>
      </c>
      <c r="K388"/>
      <c r="L388"/>
      <c r="M388"/>
      <c r="N388"/>
    </row>
    <row r="389" spans="1:14" ht="25.5" x14ac:dyDescent="0.35">
      <c r="A389"/>
      <c r="B389"/>
      <c r="C389" s="89"/>
      <c r="D389" s="56">
        <v>4113</v>
      </c>
      <c r="E389" s="283" t="s">
        <v>49</v>
      </c>
      <c r="F389" s="284"/>
      <c r="G389" s="284"/>
      <c r="H389" s="284"/>
      <c r="I389" s="285"/>
      <c r="J389" s="182">
        <f>9600+900</f>
        <v>10500</v>
      </c>
      <c r="K389"/>
      <c r="L389"/>
      <c r="M389"/>
      <c r="N389"/>
    </row>
    <row r="390" spans="1:14" ht="25.5" x14ac:dyDescent="0.35">
      <c r="A390"/>
      <c r="B390"/>
      <c r="C390" s="90"/>
      <c r="D390" s="56">
        <v>4114</v>
      </c>
      <c r="E390" s="283" t="s">
        <v>50</v>
      </c>
      <c r="F390" s="284"/>
      <c r="G390" s="284"/>
      <c r="H390" s="284"/>
      <c r="I390" s="285"/>
      <c r="J390" s="182">
        <f>4150+600</f>
        <v>4750</v>
      </c>
      <c r="K390"/>
      <c r="L390"/>
      <c r="M390"/>
      <c r="N390"/>
    </row>
    <row r="391" spans="1:14" ht="26.25" thickBot="1" x14ac:dyDescent="0.4">
      <c r="A391"/>
      <c r="B391"/>
      <c r="C391" s="91"/>
      <c r="D391" s="58">
        <v>4115</v>
      </c>
      <c r="E391" s="304" t="s">
        <v>51</v>
      </c>
      <c r="F391" s="305"/>
      <c r="G391" s="305"/>
      <c r="H391" s="305"/>
      <c r="I391" s="306"/>
      <c r="J391" s="184">
        <v>600</v>
      </c>
      <c r="K391"/>
      <c r="L391" s="17"/>
      <c r="M391"/>
      <c r="N391"/>
    </row>
    <row r="392" spans="1:14" ht="27" thickBot="1" x14ac:dyDescent="0.45">
      <c r="A392"/>
      <c r="B392"/>
      <c r="C392" s="34">
        <v>412</v>
      </c>
      <c r="D392" s="357" t="s">
        <v>52</v>
      </c>
      <c r="E392" s="302"/>
      <c r="F392" s="302"/>
      <c r="G392" s="302"/>
      <c r="H392" s="302"/>
      <c r="I392" s="303"/>
      <c r="J392" s="174">
        <f>SUM(J393:J394)</f>
        <v>100</v>
      </c>
      <c r="L392"/>
      <c r="M392"/>
      <c r="N392"/>
    </row>
    <row r="393" spans="1:14" ht="25.5" x14ac:dyDescent="0.35">
      <c r="A393"/>
      <c r="B393"/>
      <c r="C393" s="54"/>
      <c r="D393" s="55">
        <v>4123</v>
      </c>
      <c r="E393" s="298" t="s">
        <v>53</v>
      </c>
      <c r="F393" s="299"/>
      <c r="G393" s="299"/>
      <c r="H393" s="299"/>
      <c r="I393" s="300"/>
      <c r="J393" s="183">
        <v>0</v>
      </c>
      <c r="L393"/>
      <c r="M393"/>
      <c r="N393"/>
    </row>
    <row r="394" spans="1:14" ht="26.25" thickBot="1" x14ac:dyDescent="0.4">
      <c r="A394"/>
      <c r="B394"/>
      <c r="C394" s="91"/>
      <c r="D394" s="59">
        <v>4127</v>
      </c>
      <c r="E394" s="304" t="s">
        <v>55</v>
      </c>
      <c r="F394" s="305"/>
      <c r="G394" s="305"/>
      <c r="H394" s="305"/>
      <c r="I394" s="306"/>
      <c r="J394" s="184">
        <v>100</v>
      </c>
      <c r="L394"/>
      <c r="M394"/>
      <c r="N394"/>
    </row>
    <row r="395" spans="1:14" ht="27" thickBot="1" x14ac:dyDescent="0.45">
      <c r="A395"/>
      <c r="B395"/>
      <c r="C395" s="34">
        <v>413</v>
      </c>
      <c r="D395" s="357" t="s">
        <v>56</v>
      </c>
      <c r="E395" s="302"/>
      <c r="F395" s="302"/>
      <c r="G395" s="302"/>
      <c r="H395" s="302"/>
      <c r="I395" s="303"/>
      <c r="J395" s="174">
        <f>SUM(J396)</f>
        <v>500</v>
      </c>
      <c r="L395"/>
      <c r="M395"/>
      <c r="N395"/>
    </row>
    <row r="396" spans="1:14" ht="26.25" thickBot="1" x14ac:dyDescent="0.4">
      <c r="A396"/>
      <c r="B396"/>
      <c r="C396" s="57"/>
      <c r="D396" s="58">
        <v>4135</v>
      </c>
      <c r="E396" s="358" t="s">
        <v>59</v>
      </c>
      <c r="F396" s="359"/>
      <c r="G396" s="359"/>
      <c r="H396" s="359"/>
      <c r="I396" s="367"/>
      <c r="J396" s="189">
        <v>500</v>
      </c>
      <c r="L396"/>
      <c r="M396"/>
      <c r="N396"/>
    </row>
    <row r="397" spans="1:14" ht="27" thickBot="1" x14ac:dyDescent="0.45">
      <c r="A397"/>
      <c r="B397"/>
      <c r="C397" s="34">
        <v>414</v>
      </c>
      <c r="D397" s="357" t="s">
        <v>60</v>
      </c>
      <c r="E397" s="302"/>
      <c r="F397" s="302"/>
      <c r="G397" s="302"/>
      <c r="H397" s="302"/>
      <c r="I397" s="303"/>
      <c r="J397" s="174">
        <f>SUM(J398:J401)</f>
        <v>2200</v>
      </c>
      <c r="L397"/>
      <c r="M397"/>
      <c r="N397"/>
    </row>
    <row r="398" spans="1:14" ht="25.5" x14ac:dyDescent="0.35">
      <c r="A398"/>
      <c r="B398"/>
      <c r="C398" s="54"/>
      <c r="D398" s="55">
        <v>4141</v>
      </c>
      <c r="E398" s="377" t="s">
        <v>61</v>
      </c>
      <c r="F398" s="378"/>
      <c r="G398" s="378"/>
      <c r="H398" s="378"/>
      <c r="I398" s="379"/>
      <c r="J398" s="183">
        <v>300</v>
      </c>
      <c r="L398"/>
      <c r="M398"/>
      <c r="N398"/>
    </row>
    <row r="399" spans="1:14" ht="25.5" x14ac:dyDescent="0.35">
      <c r="A399"/>
      <c r="B399"/>
      <c r="C399" s="89"/>
      <c r="D399" s="56">
        <v>4142</v>
      </c>
      <c r="E399" s="307" t="s">
        <v>62</v>
      </c>
      <c r="F399" s="308"/>
      <c r="G399" s="308"/>
      <c r="H399" s="308"/>
      <c r="I399" s="309"/>
      <c r="J399" s="182">
        <v>500</v>
      </c>
      <c r="L399"/>
      <c r="M399"/>
      <c r="N399"/>
    </row>
    <row r="400" spans="1:14" ht="26.25" thickBot="1" x14ac:dyDescent="0.4">
      <c r="A400"/>
      <c r="B400"/>
      <c r="C400" s="91"/>
      <c r="D400" s="58">
        <v>4148</v>
      </c>
      <c r="E400" s="313" t="s">
        <v>66</v>
      </c>
      <c r="F400" s="314"/>
      <c r="G400" s="314"/>
      <c r="H400" s="314"/>
      <c r="I400" s="315"/>
      <c r="J400" s="182">
        <v>400</v>
      </c>
      <c r="L400"/>
      <c r="M400"/>
      <c r="N400"/>
    </row>
    <row r="401" spans="1:14" ht="26.25" thickBot="1" x14ac:dyDescent="0.4">
      <c r="C401" s="65"/>
      <c r="D401" s="152">
        <v>4149</v>
      </c>
      <c r="E401" s="359" t="s">
        <v>67</v>
      </c>
      <c r="F401" s="359"/>
      <c r="G401" s="359"/>
      <c r="H401" s="359"/>
      <c r="I401" s="367"/>
      <c r="J401" s="184">
        <f>6000-5000</f>
        <v>1000</v>
      </c>
      <c r="L401"/>
      <c r="M401"/>
      <c r="N401"/>
    </row>
    <row r="402" spans="1:14" s="17" customFormat="1" ht="27" thickBot="1" x14ac:dyDescent="0.3">
      <c r="A402"/>
      <c r="B402"/>
      <c r="C402" s="243">
        <v>4</v>
      </c>
      <c r="D402" s="392" t="s">
        <v>97</v>
      </c>
      <c r="E402" s="393"/>
      <c r="F402" s="393"/>
      <c r="G402" s="393"/>
      <c r="H402" s="393"/>
      <c r="I402" s="393"/>
      <c r="J402" s="244">
        <f>SUM(J386,J392,J395,J397)</f>
        <v>51100</v>
      </c>
      <c r="K402" s="2"/>
      <c r="L402"/>
    </row>
    <row r="403" spans="1:14" s="17" customFormat="1" ht="21" thickBot="1" x14ac:dyDescent="0.35">
      <c r="A403"/>
      <c r="B403"/>
      <c r="C403" s="8"/>
      <c r="D403" s="13"/>
      <c r="E403" s="13"/>
      <c r="F403" s="13"/>
      <c r="G403" s="13"/>
      <c r="H403" s="13"/>
      <c r="I403" s="13"/>
      <c r="J403" s="7"/>
      <c r="K403" s="7"/>
      <c r="L403" s="3"/>
    </row>
    <row r="404" spans="1:14" s="17" customFormat="1" ht="51.75" thickBot="1" x14ac:dyDescent="0.4">
      <c r="A404"/>
      <c r="B404"/>
      <c r="C404" s="241" t="s">
        <v>45</v>
      </c>
      <c r="D404" s="252" t="s">
        <v>45</v>
      </c>
      <c r="E404" s="319" t="s">
        <v>20</v>
      </c>
      <c r="F404" s="320"/>
      <c r="G404" s="320"/>
      <c r="H404" s="320"/>
      <c r="I404" s="400"/>
      <c r="J404" s="217" t="s">
        <v>177</v>
      </c>
      <c r="K404" s="2"/>
      <c r="L404"/>
    </row>
    <row r="405" spans="1:14" s="17" customFormat="1" ht="27" thickBot="1" x14ac:dyDescent="0.4">
      <c r="A405"/>
      <c r="B405"/>
      <c r="C405" s="230"/>
      <c r="D405" s="389" t="s">
        <v>185</v>
      </c>
      <c r="E405" s="390"/>
      <c r="F405" s="390"/>
      <c r="G405" s="390"/>
      <c r="H405" s="390"/>
      <c r="I405" s="391"/>
      <c r="J405" s="250"/>
      <c r="K405" s="2"/>
      <c r="L405"/>
    </row>
    <row r="406" spans="1:14" s="17" customFormat="1" ht="27" thickBot="1" x14ac:dyDescent="0.45">
      <c r="A406"/>
      <c r="B406"/>
      <c r="C406" s="34">
        <v>411</v>
      </c>
      <c r="D406" s="357" t="s">
        <v>46</v>
      </c>
      <c r="E406" s="302"/>
      <c r="F406" s="302"/>
      <c r="G406" s="302"/>
      <c r="H406" s="302"/>
      <c r="I406" s="303"/>
      <c r="J406" s="174">
        <f>SUM(J407:J411)</f>
        <v>63000</v>
      </c>
      <c r="K406" s="2"/>
      <c r="L406"/>
    </row>
    <row r="407" spans="1:14" ht="32.25" customHeight="1" x14ac:dyDescent="0.35">
      <c r="A407"/>
      <c r="B407"/>
      <c r="C407" s="54"/>
      <c r="D407" s="55">
        <v>4111</v>
      </c>
      <c r="E407" s="298" t="s">
        <v>47</v>
      </c>
      <c r="F407" s="299"/>
      <c r="G407" s="299"/>
      <c r="H407" s="299"/>
      <c r="I407" s="299"/>
      <c r="J407" s="258">
        <f>45000-5900</f>
        <v>39100</v>
      </c>
      <c r="L407"/>
      <c r="M407"/>
      <c r="N407"/>
    </row>
    <row r="408" spans="1:14" ht="25.5" x14ac:dyDescent="0.35">
      <c r="A408"/>
      <c r="B408"/>
      <c r="C408" s="90"/>
      <c r="D408" s="56">
        <v>4112</v>
      </c>
      <c r="E408" s="283" t="s">
        <v>48</v>
      </c>
      <c r="F408" s="284"/>
      <c r="G408" s="284"/>
      <c r="H408" s="284"/>
      <c r="I408" s="284"/>
      <c r="J408" s="182">
        <f>6500-850</f>
        <v>5650</v>
      </c>
      <c r="L408"/>
      <c r="N408"/>
    </row>
    <row r="409" spans="1:14" ht="29.25" customHeight="1" x14ac:dyDescent="0.35">
      <c r="A409"/>
      <c r="B409"/>
      <c r="C409" s="92"/>
      <c r="D409" s="87">
        <v>4113</v>
      </c>
      <c r="E409" s="283" t="s">
        <v>49</v>
      </c>
      <c r="F409" s="284"/>
      <c r="G409" s="284"/>
      <c r="H409" s="284"/>
      <c r="I409" s="284"/>
      <c r="J409" s="182">
        <f>16500-2200</f>
        <v>14300</v>
      </c>
      <c r="L409"/>
      <c r="M409"/>
      <c r="N409"/>
    </row>
    <row r="410" spans="1:14" ht="25.5" x14ac:dyDescent="0.35">
      <c r="A410"/>
      <c r="B410"/>
      <c r="C410" s="54"/>
      <c r="D410" s="56">
        <v>4114</v>
      </c>
      <c r="E410" s="283" t="s">
        <v>50</v>
      </c>
      <c r="F410" s="284"/>
      <c r="G410" s="284"/>
      <c r="H410" s="284"/>
      <c r="I410" s="284"/>
      <c r="J410" s="182">
        <f>4000-900</f>
        <v>3100</v>
      </c>
      <c r="L410"/>
      <c r="M410"/>
      <c r="N410"/>
    </row>
    <row r="411" spans="1:14" ht="26.25" thickBot="1" x14ac:dyDescent="0.4">
      <c r="A411"/>
      <c r="B411"/>
      <c r="C411" s="91"/>
      <c r="D411" s="58">
        <v>4115</v>
      </c>
      <c r="E411" s="304" t="s">
        <v>51</v>
      </c>
      <c r="F411" s="305"/>
      <c r="G411" s="305"/>
      <c r="H411" s="305"/>
      <c r="I411" s="305"/>
      <c r="J411" s="259">
        <f>1000-150</f>
        <v>850</v>
      </c>
      <c r="L411" s="17"/>
      <c r="M411"/>
      <c r="N411"/>
    </row>
    <row r="412" spans="1:14" ht="27" thickBot="1" x14ac:dyDescent="0.45">
      <c r="A412"/>
      <c r="B412"/>
      <c r="C412" s="34">
        <v>412</v>
      </c>
      <c r="D412" s="357" t="s">
        <v>52</v>
      </c>
      <c r="E412" s="302"/>
      <c r="F412" s="302"/>
      <c r="G412" s="302"/>
      <c r="H412" s="302"/>
      <c r="I412" s="303"/>
      <c r="J412" s="174">
        <f>SUM(J413:J414)</f>
        <v>200</v>
      </c>
      <c r="L412"/>
      <c r="M412"/>
      <c r="N412"/>
    </row>
    <row r="413" spans="1:14" ht="25.5" x14ac:dyDescent="0.35">
      <c r="A413"/>
      <c r="B413"/>
      <c r="C413" s="54"/>
      <c r="D413" s="55">
        <v>4123</v>
      </c>
      <c r="E413" s="298" t="s">
        <v>53</v>
      </c>
      <c r="F413" s="299"/>
      <c r="G413" s="299"/>
      <c r="H413" s="299"/>
      <c r="I413" s="300"/>
      <c r="J413" s="183">
        <v>0</v>
      </c>
      <c r="L413" s="17"/>
      <c r="M413"/>
      <c r="N413"/>
    </row>
    <row r="414" spans="1:14" ht="26.25" thickBot="1" x14ac:dyDescent="0.4">
      <c r="A414"/>
      <c r="B414"/>
      <c r="C414" s="91"/>
      <c r="D414" s="59">
        <v>4127</v>
      </c>
      <c r="E414" s="304" t="s">
        <v>55</v>
      </c>
      <c r="F414" s="305"/>
      <c r="G414" s="305"/>
      <c r="H414" s="305"/>
      <c r="I414" s="306"/>
      <c r="J414" s="184">
        <v>200</v>
      </c>
      <c r="L414"/>
      <c r="M414"/>
      <c r="N414"/>
    </row>
    <row r="415" spans="1:14" ht="27" thickBot="1" x14ac:dyDescent="0.45">
      <c r="A415"/>
      <c r="B415"/>
      <c r="C415" s="34">
        <v>413</v>
      </c>
      <c r="D415" s="357" t="s">
        <v>56</v>
      </c>
      <c r="E415" s="302"/>
      <c r="F415" s="302"/>
      <c r="G415" s="302"/>
      <c r="H415" s="302"/>
      <c r="I415" s="303"/>
      <c r="J415" s="174">
        <f>SUM(J416)</f>
        <v>500</v>
      </c>
      <c r="L415"/>
      <c r="M415"/>
      <c r="N415"/>
    </row>
    <row r="416" spans="1:14" ht="26.25" thickBot="1" x14ac:dyDescent="0.4">
      <c r="A416"/>
      <c r="B416"/>
      <c r="C416" s="57"/>
      <c r="D416" s="58">
        <v>4135</v>
      </c>
      <c r="E416" s="358" t="s">
        <v>59</v>
      </c>
      <c r="F416" s="359"/>
      <c r="G416" s="359"/>
      <c r="H416" s="359"/>
      <c r="I416" s="367"/>
      <c r="J416" s="189">
        <v>500</v>
      </c>
      <c r="L416"/>
      <c r="M416"/>
      <c r="N416"/>
    </row>
    <row r="417" spans="1:14" ht="27" thickBot="1" x14ac:dyDescent="0.45">
      <c r="A417"/>
      <c r="B417"/>
      <c r="C417" s="34">
        <v>414</v>
      </c>
      <c r="D417" s="357" t="s">
        <v>60</v>
      </c>
      <c r="E417" s="302"/>
      <c r="F417" s="302"/>
      <c r="G417" s="302"/>
      <c r="H417" s="302"/>
      <c r="I417" s="303"/>
      <c r="J417" s="174">
        <f>SUM(J418:J422)</f>
        <v>12100</v>
      </c>
      <c r="L417"/>
      <c r="M417"/>
      <c r="N417"/>
    </row>
    <row r="418" spans="1:14" ht="25.5" x14ac:dyDescent="0.35">
      <c r="A418"/>
      <c r="B418"/>
      <c r="C418" s="60"/>
      <c r="D418" s="146">
        <v>4141</v>
      </c>
      <c r="E418" s="377" t="s">
        <v>61</v>
      </c>
      <c r="F418" s="378"/>
      <c r="G418" s="378"/>
      <c r="H418" s="378"/>
      <c r="I418" s="460"/>
      <c r="J418" s="260">
        <v>200</v>
      </c>
      <c r="K418" s="5"/>
      <c r="L418"/>
      <c r="M418"/>
      <c r="N418"/>
    </row>
    <row r="419" spans="1:14" ht="25.5" x14ac:dyDescent="0.35">
      <c r="A419"/>
      <c r="B419"/>
      <c r="C419" s="90"/>
      <c r="D419" s="56">
        <v>4142</v>
      </c>
      <c r="E419" s="307" t="s">
        <v>62</v>
      </c>
      <c r="F419" s="308"/>
      <c r="G419" s="308"/>
      <c r="H419" s="308"/>
      <c r="I419" s="388"/>
      <c r="J419" s="257">
        <v>500</v>
      </c>
      <c r="K419" s="7"/>
      <c r="L419"/>
      <c r="M419"/>
      <c r="N419"/>
    </row>
    <row r="420" spans="1:14" ht="25.5" x14ac:dyDescent="0.35">
      <c r="C420" s="54"/>
      <c r="D420" s="56">
        <v>4146</v>
      </c>
      <c r="E420" s="307" t="s">
        <v>155</v>
      </c>
      <c r="F420" s="308"/>
      <c r="G420" s="308"/>
      <c r="H420" s="308"/>
      <c r="I420" s="388"/>
      <c r="J420" s="261">
        <v>10000</v>
      </c>
      <c r="L420"/>
      <c r="M420"/>
      <c r="N420"/>
    </row>
    <row r="421" spans="1:14" ht="25.5" x14ac:dyDescent="0.35">
      <c r="A421"/>
      <c r="B421"/>
      <c r="C421" s="54"/>
      <c r="D421" s="56">
        <v>4148</v>
      </c>
      <c r="E421" s="307" t="s">
        <v>66</v>
      </c>
      <c r="F421" s="308"/>
      <c r="G421" s="308"/>
      <c r="H421" s="308"/>
      <c r="I421" s="388"/>
      <c r="J421" s="257">
        <v>400</v>
      </c>
      <c r="L421"/>
      <c r="M421"/>
      <c r="N421"/>
    </row>
    <row r="422" spans="1:14" ht="26.25" thickBot="1" x14ac:dyDescent="0.4">
      <c r="C422" s="54"/>
      <c r="D422" s="56">
        <v>4149</v>
      </c>
      <c r="E422" s="254" t="s">
        <v>67</v>
      </c>
      <c r="F422" s="254"/>
      <c r="G422" s="254"/>
      <c r="H422" s="254"/>
      <c r="I422" s="264"/>
      <c r="J422" s="262">
        <v>1000</v>
      </c>
      <c r="L422"/>
      <c r="M422"/>
      <c r="N422"/>
    </row>
    <row r="423" spans="1:14" ht="27" thickBot="1" x14ac:dyDescent="0.3">
      <c r="A423"/>
      <c r="B423"/>
      <c r="C423" s="253">
        <v>4</v>
      </c>
      <c r="D423" s="461" t="s">
        <v>97</v>
      </c>
      <c r="E423" s="462"/>
      <c r="F423" s="462"/>
      <c r="G423" s="462"/>
      <c r="H423" s="462"/>
      <c r="I423" s="463"/>
      <c r="J423" s="263">
        <f>SUM(J406,J412,J415,J417)</f>
        <v>75800</v>
      </c>
      <c r="L423"/>
      <c r="M423"/>
      <c r="N423"/>
    </row>
    <row r="424" spans="1:14" ht="21" thickBot="1" x14ac:dyDescent="0.35">
      <c r="A424"/>
      <c r="B424"/>
      <c r="C424" s="8"/>
      <c r="D424" s="13"/>
      <c r="E424" s="13"/>
      <c r="F424" s="13"/>
      <c r="G424" s="13"/>
      <c r="H424" s="13"/>
      <c r="I424" s="9"/>
      <c r="J424" s="7"/>
      <c r="M424"/>
      <c r="N424"/>
    </row>
    <row r="425" spans="1:14" ht="51.75" thickBot="1" x14ac:dyDescent="0.4">
      <c r="A425"/>
      <c r="B425"/>
      <c r="C425" s="223" t="s">
        <v>45</v>
      </c>
      <c r="D425" s="229" t="s">
        <v>45</v>
      </c>
      <c r="E425" s="413" t="s">
        <v>20</v>
      </c>
      <c r="F425" s="414"/>
      <c r="G425" s="414"/>
      <c r="H425" s="414"/>
      <c r="I425" s="415"/>
      <c r="J425" s="240" t="s">
        <v>177</v>
      </c>
      <c r="L425"/>
      <c r="M425"/>
      <c r="N425"/>
    </row>
    <row r="426" spans="1:14" s="17" customFormat="1" ht="27" thickBot="1" x14ac:dyDescent="0.4">
      <c r="A426"/>
      <c r="B426"/>
      <c r="C426" s="249"/>
      <c r="D426" s="552" t="s">
        <v>131</v>
      </c>
      <c r="E426" s="553"/>
      <c r="F426" s="553"/>
      <c r="G426" s="553"/>
      <c r="H426" s="553"/>
      <c r="I426" s="554"/>
      <c r="J426" s="250"/>
      <c r="K426" s="2"/>
      <c r="L426"/>
    </row>
    <row r="427" spans="1:14" ht="22.5" customHeight="1" thickBot="1" x14ac:dyDescent="0.45">
      <c r="A427"/>
      <c r="B427"/>
      <c r="C427" s="34">
        <v>411</v>
      </c>
      <c r="D427" s="72"/>
      <c r="E427" s="302" t="s">
        <v>46</v>
      </c>
      <c r="F427" s="302"/>
      <c r="G427" s="302"/>
      <c r="H427" s="302"/>
      <c r="I427" s="303"/>
      <c r="J427" s="174">
        <f>SUM(J428:J432)</f>
        <v>151800</v>
      </c>
      <c r="L427"/>
      <c r="M427"/>
      <c r="N427"/>
    </row>
    <row r="428" spans="1:14" ht="26.25" customHeight="1" x14ac:dyDescent="0.35">
      <c r="A428"/>
      <c r="B428"/>
      <c r="C428" s="93"/>
      <c r="D428" s="55">
        <v>4111</v>
      </c>
      <c r="E428" s="298" t="s">
        <v>47</v>
      </c>
      <c r="F428" s="299"/>
      <c r="G428" s="299"/>
      <c r="H428" s="299"/>
      <c r="I428" s="300"/>
      <c r="J428" s="183">
        <v>89000</v>
      </c>
      <c r="L428"/>
      <c r="N428"/>
    </row>
    <row r="429" spans="1:14" ht="25.5" customHeight="1" x14ac:dyDescent="0.35">
      <c r="A429"/>
      <c r="B429"/>
      <c r="C429" s="90"/>
      <c r="D429" s="56">
        <v>4112</v>
      </c>
      <c r="E429" s="283" t="s">
        <v>48</v>
      </c>
      <c r="F429" s="284"/>
      <c r="G429" s="284"/>
      <c r="H429" s="284"/>
      <c r="I429" s="285"/>
      <c r="J429" s="182">
        <v>12900</v>
      </c>
      <c r="L429"/>
      <c r="M429"/>
      <c r="N429"/>
    </row>
    <row r="430" spans="1:14" ht="25.5" customHeight="1" x14ac:dyDescent="0.35">
      <c r="A430"/>
      <c r="B430"/>
      <c r="C430" s="54"/>
      <c r="D430" s="56">
        <v>4113</v>
      </c>
      <c r="E430" s="283" t="s">
        <v>49</v>
      </c>
      <c r="F430" s="284"/>
      <c r="G430" s="284"/>
      <c r="H430" s="284"/>
      <c r="I430" s="285"/>
      <c r="J430" s="182">
        <v>32850</v>
      </c>
      <c r="L430"/>
      <c r="M430"/>
      <c r="N430"/>
    </row>
    <row r="431" spans="1:14" ht="25.5" x14ac:dyDescent="0.35">
      <c r="A431"/>
      <c r="B431"/>
      <c r="C431" s="89"/>
      <c r="D431" s="56">
        <v>4114</v>
      </c>
      <c r="E431" s="283" t="s">
        <v>50</v>
      </c>
      <c r="F431" s="284"/>
      <c r="G431" s="284"/>
      <c r="H431" s="284"/>
      <c r="I431" s="285"/>
      <c r="J431" s="182">
        <v>15100</v>
      </c>
      <c r="L431"/>
      <c r="M431"/>
      <c r="N431"/>
    </row>
    <row r="432" spans="1:14" ht="26.25" thickBot="1" x14ac:dyDescent="0.4">
      <c r="A432"/>
      <c r="B432"/>
      <c r="C432" s="91"/>
      <c r="D432" s="58">
        <v>4115</v>
      </c>
      <c r="E432" s="304" t="s">
        <v>51</v>
      </c>
      <c r="F432" s="305"/>
      <c r="G432" s="305"/>
      <c r="H432" s="305"/>
      <c r="I432" s="306"/>
      <c r="J432" s="184">
        <v>1950</v>
      </c>
      <c r="L432"/>
      <c r="M432"/>
      <c r="N432"/>
    </row>
    <row r="433" spans="1:14" ht="27" thickBot="1" x14ac:dyDescent="0.45">
      <c r="A433"/>
      <c r="B433"/>
      <c r="C433" s="34">
        <v>412</v>
      </c>
      <c r="D433" s="78"/>
      <c r="E433" s="302" t="s">
        <v>52</v>
      </c>
      <c r="F433" s="302"/>
      <c r="G433" s="302"/>
      <c r="H433" s="302"/>
      <c r="I433" s="303"/>
      <c r="J433" s="174">
        <f>SUM(J434:J435)</f>
        <v>100</v>
      </c>
      <c r="L433" s="17"/>
      <c r="M433"/>
      <c r="N433"/>
    </row>
    <row r="434" spans="1:14" ht="25.5" x14ac:dyDescent="0.35">
      <c r="A434"/>
      <c r="B434"/>
      <c r="C434" s="54"/>
      <c r="D434" s="55">
        <v>4123</v>
      </c>
      <c r="E434" s="298" t="s">
        <v>53</v>
      </c>
      <c r="F434" s="299"/>
      <c r="G434" s="299"/>
      <c r="H434" s="299"/>
      <c r="I434" s="300"/>
      <c r="J434" s="183">
        <v>0</v>
      </c>
      <c r="L434"/>
      <c r="M434"/>
      <c r="N434"/>
    </row>
    <row r="435" spans="1:14" ht="26.25" thickBot="1" x14ac:dyDescent="0.4">
      <c r="A435"/>
      <c r="C435" s="91"/>
      <c r="D435" s="59">
        <v>4127</v>
      </c>
      <c r="E435" s="304" t="s">
        <v>55</v>
      </c>
      <c r="F435" s="305"/>
      <c r="G435" s="305"/>
      <c r="H435" s="305"/>
      <c r="I435" s="306"/>
      <c r="J435" s="182">
        <v>100</v>
      </c>
      <c r="L435" s="2"/>
      <c r="M435"/>
      <c r="N435"/>
    </row>
    <row r="436" spans="1:14" ht="27" thickBot="1" x14ac:dyDescent="0.45">
      <c r="A436"/>
      <c r="C436" s="34">
        <v>413</v>
      </c>
      <c r="D436" s="78"/>
      <c r="E436" s="375" t="s">
        <v>56</v>
      </c>
      <c r="F436" s="375"/>
      <c r="G436" s="375"/>
      <c r="H436" s="375"/>
      <c r="I436" s="376"/>
      <c r="J436" s="180">
        <f>SUM(J437)</f>
        <v>3000</v>
      </c>
      <c r="L436" s="2"/>
      <c r="M436"/>
      <c r="N436"/>
    </row>
    <row r="437" spans="1:14" ht="24.75" customHeight="1" thickBot="1" x14ac:dyDescent="0.4">
      <c r="A437"/>
      <c r="C437" s="57"/>
      <c r="D437" s="58">
        <v>4135</v>
      </c>
      <c r="E437" s="292" t="s">
        <v>59</v>
      </c>
      <c r="F437" s="293"/>
      <c r="G437" s="293"/>
      <c r="H437" s="293"/>
      <c r="I437" s="294"/>
      <c r="J437" s="184">
        <v>3000</v>
      </c>
      <c r="L437" s="2"/>
      <c r="M437"/>
      <c r="N437"/>
    </row>
    <row r="438" spans="1:14" ht="27" thickBot="1" x14ac:dyDescent="0.45">
      <c r="A438"/>
      <c r="C438" s="53">
        <v>414</v>
      </c>
      <c r="D438" s="79"/>
      <c r="E438" s="375" t="s">
        <v>60</v>
      </c>
      <c r="F438" s="375"/>
      <c r="G438" s="375"/>
      <c r="H438" s="375"/>
      <c r="I438" s="376"/>
      <c r="J438" s="174">
        <f>SUM(J439:J442)</f>
        <v>6500</v>
      </c>
      <c r="L438" s="2"/>
      <c r="M438"/>
      <c r="N438"/>
    </row>
    <row r="439" spans="1:14" ht="25.5" x14ac:dyDescent="0.35">
      <c r="A439"/>
      <c r="C439" s="54"/>
      <c r="D439" s="55">
        <v>4141</v>
      </c>
      <c r="E439" s="298" t="s">
        <v>61</v>
      </c>
      <c r="F439" s="299"/>
      <c r="G439" s="299"/>
      <c r="H439" s="299"/>
      <c r="I439" s="300"/>
      <c r="J439" s="183">
        <v>300</v>
      </c>
      <c r="L439" s="2"/>
      <c r="M439"/>
      <c r="N439"/>
    </row>
    <row r="440" spans="1:14" ht="24" customHeight="1" x14ac:dyDescent="0.35">
      <c r="A440"/>
      <c r="C440" s="89"/>
      <c r="D440" s="56">
        <v>4142</v>
      </c>
      <c r="E440" s="283" t="s">
        <v>62</v>
      </c>
      <c r="F440" s="284"/>
      <c r="G440" s="284"/>
      <c r="H440" s="284"/>
      <c r="I440" s="285"/>
      <c r="J440" s="182">
        <v>1800</v>
      </c>
      <c r="L440" s="2"/>
      <c r="M440"/>
      <c r="N440"/>
    </row>
    <row r="441" spans="1:14" ht="25.5" x14ac:dyDescent="0.35">
      <c r="A441"/>
      <c r="C441" s="94"/>
      <c r="D441" s="56">
        <v>4148</v>
      </c>
      <c r="E441" s="283" t="s">
        <v>66</v>
      </c>
      <c r="F441" s="284"/>
      <c r="G441" s="284"/>
      <c r="H441" s="284"/>
      <c r="I441" s="285"/>
      <c r="J441" s="182">
        <v>400</v>
      </c>
      <c r="L441" s="2"/>
      <c r="M441"/>
      <c r="N441"/>
    </row>
    <row r="442" spans="1:14" ht="26.25" thickBot="1" x14ac:dyDescent="0.4">
      <c r="C442" s="64"/>
      <c r="D442" s="145">
        <v>4149</v>
      </c>
      <c r="E442" s="397" t="s">
        <v>67</v>
      </c>
      <c r="F442" s="398"/>
      <c r="G442" s="398"/>
      <c r="H442" s="398"/>
      <c r="I442" s="399"/>
      <c r="J442" s="184">
        <f>15000-11000</f>
        <v>4000</v>
      </c>
      <c r="L442" s="2"/>
      <c r="M442"/>
      <c r="N442"/>
    </row>
    <row r="443" spans="1:14" ht="27" thickBot="1" x14ac:dyDescent="0.3">
      <c r="A443"/>
      <c r="C443" s="251">
        <v>4</v>
      </c>
      <c r="D443" s="412" t="s">
        <v>97</v>
      </c>
      <c r="E443" s="412"/>
      <c r="F443" s="412"/>
      <c r="G443" s="412"/>
      <c r="H443" s="412"/>
      <c r="I443" s="416"/>
      <c r="J443" s="244">
        <f>SUM(J427,J433,J436,J438)</f>
        <v>161400</v>
      </c>
      <c r="L443" s="2"/>
      <c r="M443"/>
      <c r="N443"/>
    </row>
    <row r="444" spans="1:14" x14ac:dyDescent="0.25">
      <c r="M444"/>
      <c r="N444"/>
    </row>
    <row r="445" spans="1:14" s="17" customFormat="1" ht="28.5" customHeight="1" x14ac:dyDescent="0.25">
      <c r="C445" s="2"/>
      <c r="D445" s="2"/>
      <c r="E445" s="2"/>
      <c r="F445" s="2"/>
      <c r="G445" s="2"/>
      <c r="H445" s="272" t="s">
        <v>194</v>
      </c>
      <c r="I445" s="2"/>
      <c r="J445" s="2"/>
      <c r="K445" s="2"/>
      <c r="L445" s="2"/>
    </row>
    <row r="446" spans="1:14" ht="57.75" customHeight="1" x14ac:dyDescent="0.35">
      <c r="C446" s="556" t="s">
        <v>196</v>
      </c>
      <c r="D446" s="556"/>
      <c r="E446" s="556"/>
      <c r="F446" s="556"/>
      <c r="G446" s="556"/>
      <c r="H446" s="556"/>
      <c r="I446" s="556"/>
      <c r="J446" s="556"/>
      <c r="K446" s="556"/>
      <c r="L446" s="17"/>
      <c r="M446"/>
      <c r="N446"/>
    </row>
    <row r="447" spans="1:14" s="17" customFormat="1" ht="25.5" x14ac:dyDescent="0.35">
      <c r="C447" s="32"/>
      <c r="D447" s="32"/>
      <c r="E447" s="32"/>
      <c r="F447" s="32"/>
      <c r="G447" s="32"/>
      <c r="H447" s="32"/>
      <c r="I447" s="32"/>
      <c r="J447" s="32"/>
      <c r="K447" s="32"/>
    </row>
    <row r="448" spans="1:14" ht="30" customHeight="1" x14ac:dyDescent="0.35">
      <c r="C448" s="557" t="s">
        <v>197</v>
      </c>
      <c r="D448" s="557"/>
      <c r="E448" s="32"/>
      <c r="F448" s="32"/>
      <c r="G448" s="32"/>
      <c r="H448" s="32"/>
      <c r="I448" s="32"/>
      <c r="J448" s="32"/>
      <c r="K448" s="32"/>
      <c r="L448" s="17"/>
      <c r="M448"/>
      <c r="N448"/>
    </row>
    <row r="449" spans="1:14" ht="25.5" x14ac:dyDescent="0.35">
      <c r="C449" s="32" t="s">
        <v>198</v>
      </c>
      <c r="D449" s="32"/>
      <c r="E449" s="32"/>
      <c r="F449" s="32"/>
      <c r="G449" s="32"/>
      <c r="H449" s="32"/>
      <c r="I449" s="32"/>
      <c r="J449" s="32"/>
      <c r="K449" s="32"/>
      <c r="L449" s="17"/>
      <c r="N449"/>
    </row>
    <row r="450" spans="1:14" ht="26.25" x14ac:dyDescent="0.4">
      <c r="C450" s="32"/>
      <c r="D450" s="32"/>
      <c r="E450" s="558" t="s">
        <v>189</v>
      </c>
      <c r="F450" s="558"/>
      <c r="G450" s="558"/>
      <c r="H450" s="558"/>
      <c r="I450" s="558"/>
      <c r="J450" s="32"/>
      <c r="K450" s="32"/>
      <c r="L450" s="17"/>
      <c r="M450"/>
      <c r="N450"/>
    </row>
    <row r="451" spans="1:14" ht="26.25" x14ac:dyDescent="0.4">
      <c r="C451" s="32"/>
      <c r="D451" s="32"/>
      <c r="E451" s="558" t="s">
        <v>190</v>
      </c>
      <c r="F451" s="558"/>
      <c r="G451" s="558"/>
      <c r="H451" s="558"/>
      <c r="I451" s="558"/>
      <c r="J451" s="32"/>
      <c r="K451" s="32"/>
      <c r="L451" s="17"/>
      <c r="M451"/>
      <c r="N451"/>
    </row>
    <row r="452" spans="1:14" ht="26.25" x14ac:dyDescent="0.4">
      <c r="C452" s="32"/>
      <c r="D452" s="32"/>
      <c r="E452" s="558" t="s">
        <v>191</v>
      </c>
      <c r="F452" s="558"/>
      <c r="G452" s="558"/>
      <c r="H452" s="558"/>
      <c r="I452" s="558"/>
      <c r="J452" s="32"/>
      <c r="K452" s="32"/>
      <c r="L452" s="17"/>
      <c r="M452"/>
      <c r="N452"/>
    </row>
    <row r="453" spans="1:14" x14ac:dyDescent="0.25">
      <c r="E453" s="17"/>
      <c r="F453" s="17"/>
      <c r="G453" s="17"/>
      <c r="H453" s="17"/>
      <c r="I453" s="17"/>
      <c r="J453" s="17"/>
      <c r="K453" s="17"/>
      <c r="L453" s="17"/>
      <c r="M453"/>
      <c r="N453"/>
    </row>
    <row r="454" spans="1:14" x14ac:dyDescent="0.25">
      <c r="E454" s="17"/>
      <c r="F454" s="17"/>
      <c r="G454" s="17"/>
      <c r="H454" s="17"/>
      <c r="I454" s="17"/>
      <c r="J454" s="17"/>
      <c r="K454" s="17"/>
      <c r="L454" s="17"/>
      <c r="M454"/>
      <c r="N454"/>
    </row>
    <row r="455" spans="1:14" x14ac:dyDescent="0.25">
      <c r="E455" s="17"/>
      <c r="F455" s="17"/>
      <c r="G455" s="17"/>
      <c r="H455" s="17"/>
      <c r="I455" s="17"/>
      <c r="J455" s="17"/>
      <c r="K455" s="17"/>
      <c r="L455" s="17"/>
      <c r="M455"/>
      <c r="N455"/>
    </row>
    <row r="456" spans="1:14" x14ac:dyDescent="0.25">
      <c r="E456" s="17"/>
      <c r="F456" s="17"/>
      <c r="G456" s="17"/>
      <c r="H456" s="17"/>
      <c r="I456" s="17"/>
      <c r="J456" s="17"/>
      <c r="K456" s="17"/>
      <c r="L456" s="17"/>
      <c r="M456"/>
      <c r="N456"/>
    </row>
    <row r="457" spans="1:14" x14ac:dyDescent="0.25">
      <c r="D457" s="17"/>
      <c r="E457" s="17"/>
      <c r="F457" s="17"/>
      <c r="G457" s="17"/>
      <c r="H457" s="17"/>
      <c r="I457" s="17"/>
      <c r="J457" s="17"/>
      <c r="K457" s="17"/>
      <c r="L457" s="17"/>
      <c r="M457"/>
      <c r="N457"/>
    </row>
    <row r="458" spans="1:14" x14ac:dyDescent="0.25">
      <c r="E458" s="17"/>
      <c r="F458" s="17"/>
      <c r="G458" s="17"/>
      <c r="H458" s="17"/>
      <c r="I458" s="17"/>
      <c r="J458" s="17"/>
      <c r="K458" s="17"/>
      <c r="L458" s="17"/>
      <c r="M458"/>
      <c r="N458"/>
    </row>
    <row r="459" spans="1:14" x14ac:dyDescent="0.25">
      <c r="E459" s="17"/>
      <c r="F459" s="17"/>
      <c r="G459" s="17"/>
      <c r="H459" s="17"/>
      <c r="I459" s="17"/>
      <c r="J459" s="17"/>
      <c r="K459" s="17"/>
      <c r="L459" s="17"/>
      <c r="M459"/>
      <c r="N459"/>
    </row>
    <row r="460" spans="1:14" x14ac:dyDescent="0.25">
      <c r="E460" s="17"/>
      <c r="F460" s="17"/>
      <c r="G460" s="17"/>
      <c r="H460" s="17"/>
      <c r="I460" s="17"/>
      <c r="J460" s="17"/>
      <c r="K460" s="17"/>
      <c r="L460" s="17"/>
      <c r="M460"/>
      <c r="N460"/>
    </row>
    <row r="461" spans="1:14" x14ac:dyDescent="0.25">
      <c r="E461" s="17"/>
      <c r="F461" s="17"/>
      <c r="G461" s="17"/>
      <c r="H461" s="17"/>
      <c r="I461" s="17"/>
      <c r="J461" s="17"/>
      <c r="K461" s="17"/>
      <c r="L461" s="17"/>
      <c r="M461"/>
      <c r="N461"/>
    </row>
    <row r="462" spans="1:14" x14ac:dyDescent="0.25">
      <c r="E462" s="17"/>
      <c r="F462" s="17"/>
      <c r="G462" s="17"/>
      <c r="H462" s="17"/>
      <c r="I462" s="17"/>
      <c r="J462" s="17"/>
      <c r="K462" s="17"/>
      <c r="L462" s="17"/>
      <c r="M462"/>
      <c r="N462"/>
    </row>
    <row r="463" spans="1:14" x14ac:dyDescent="0.25">
      <c r="A463" s="17" t="s">
        <v>154</v>
      </c>
      <c r="L463" s="2"/>
      <c r="M463"/>
      <c r="N463"/>
    </row>
    <row r="464" spans="1:14" x14ac:dyDescent="0.25">
      <c r="L464" s="2"/>
      <c r="M464"/>
      <c r="N464"/>
    </row>
    <row r="465" spans="1:15" x14ac:dyDescent="0.25">
      <c r="L465"/>
      <c r="M465"/>
      <c r="N465"/>
    </row>
    <row r="466" spans="1:15" s="17" customFormat="1" x14ac:dyDescent="0.25">
      <c r="C466" s="2"/>
      <c r="D466" s="2"/>
      <c r="E466" s="2"/>
      <c r="F466" s="2"/>
      <c r="G466" s="2"/>
      <c r="H466" s="2"/>
      <c r="I466" s="2"/>
      <c r="J466" s="2"/>
      <c r="K466" s="2"/>
      <c r="L466"/>
    </row>
    <row r="467" spans="1:15" ht="25.5" customHeight="1" x14ac:dyDescent="0.25">
      <c r="L467"/>
      <c r="M467"/>
      <c r="N467"/>
    </row>
    <row r="468" spans="1:15" s="17" customFormat="1" ht="13.5" customHeight="1" x14ac:dyDescent="0.25">
      <c r="C468" s="2"/>
      <c r="D468" s="2"/>
      <c r="E468" s="2"/>
      <c r="F468" s="2"/>
      <c r="G468" s="2"/>
      <c r="H468" s="2"/>
      <c r="I468" s="2"/>
      <c r="J468" s="2"/>
      <c r="K468" s="2"/>
      <c r="L468"/>
      <c r="M468" s="2"/>
      <c r="N468" s="2"/>
      <c r="O468"/>
    </row>
    <row r="469" spans="1:15" s="17" customFormat="1" ht="49.5" customHeight="1" x14ac:dyDescent="0.25">
      <c r="C469" s="2"/>
      <c r="D469" s="2"/>
      <c r="E469" s="2"/>
      <c r="F469" s="2"/>
      <c r="G469" s="2"/>
      <c r="H469" s="2"/>
      <c r="I469" s="2"/>
      <c r="J469" s="2"/>
      <c r="K469" s="255"/>
      <c r="L469"/>
    </row>
    <row r="470" spans="1:15" s="17" customFormat="1" ht="49.9" customHeight="1" x14ac:dyDescent="0.35">
      <c r="C470" s="2"/>
      <c r="D470" s="2"/>
      <c r="E470" s="2"/>
      <c r="F470" s="2"/>
      <c r="G470" s="2"/>
      <c r="H470" s="2"/>
      <c r="I470" s="2"/>
      <c r="J470" s="2"/>
      <c r="K470" s="32"/>
      <c r="L470"/>
    </row>
    <row r="471" spans="1:15" s="17" customFormat="1" ht="25.5" customHeight="1" x14ac:dyDescent="0.35">
      <c r="C471" s="2"/>
      <c r="D471" s="2"/>
      <c r="E471" s="2"/>
      <c r="F471" s="2"/>
      <c r="G471" s="2"/>
      <c r="H471" s="2"/>
      <c r="I471" s="2"/>
      <c r="J471" s="2"/>
      <c r="K471" s="256"/>
      <c r="L471"/>
    </row>
    <row r="472" spans="1:15" s="17" customFormat="1" ht="25.5" customHeight="1" x14ac:dyDescent="0.35">
      <c r="C472" s="2"/>
      <c r="D472" s="2"/>
      <c r="E472" s="2"/>
      <c r="F472" s="2"/>
      <c r="G472" s="2"/>
      <c r="H472" s="2"/>
      <c r="I472" s="2"/>
      <c r="J472" s="2"/>
      <c r="K472" s="143"/>
      <c r="L472"/>
    </row>
    <row r="473" spans="1:15" s="17" customFormat="1" ht="25.5" customHeight="1" x14ac:dyDescent="0.35">
      <c r="C473" s="2"/>
      <c r="D473" s="2"/>
      <c r="E473" s="2"/>
      <c r="F473" s="2"/>
      <c r="G473" s="2"/>
      <c r="H473" s="2"/>
      <c r="I473" s="2"/>
      <c r="J473" s="2"/>
      <c r="K473" s="143"/>
      <c r="L473" s="3"/>
    </row>
    <row r="474" spans="1:15" s="17" customFormat="1" ht="25.5" customHeight="1" x14ac:dyDescent="0.4">
      <c r="A474"/>
      <c r="B474" s="48"/>
      <c r="C474" s="2"/>
      <c r="D474" s="2"/>
      <c r="E474" s="2"/>
      <c r="F474" s="2"/>
      <c r="G474" s="2"/>
      <c r="H474" s="2"/>
      <c r="I474" s="2"/>
      <c r="J474" s="2"/>
      <c r="K474" s="143"/>
      <c r="L474" s="49"/>
    </row>
    <row r="475" spans="1:15" s="17" customFormat="1" ht="25.5" customHeight="1" x14ac:dyDescent="0.4">
      <c r="A475"/>
      <c r="B475" s="48"/>
      <c r="C475" s="2"/>
      <c r="D475" s="2"/>
      <c r="E475" s="2"/>
      <c r="F475" s="2"/>
      <c r="G475" s="2"/>
      <c r="H475" s="2"/>
      <c r="I475" s="2"/>
      <c r="J475" s="2"/>
      <c r="K475" s="143"/>
      <c r="L475" s="49"/>
    </row>
    <row r="476" spans="1:15" s="17" customFormat="1" ht="25.5" customHeight="1" x14ac:dyDescent="0.4">
      <c r="A476"/>
      <c r="B476" s="48"/>
      <c r="C476" s="2"/>
      <c r="D476" s="2"/>
      <c r="E476" s="2"/>
      <c r="F476" s="2"/>
      <c r="G476" s="2"/>
      <c r="H476" s="2"/>
      <c r="I476" s="2"/>
      <c r="J476" s="2"/>
      <c r="K476" s="143"/>
      <c r="L476" s="49"/>
    </row>
    <row r="477" spans="1:15" s="17" customFormat="1" ht="25.5" customHeight="1" x14ac:dyDescent="0.4">
      <c r="A477"/>
      <c r="B477" s="48"/>
      <c r="C477" s="2"/>
      <c r="D477" s="2"/>
      <c r="E477" s="2"/>
      <c r="F477" s="2"/>
      <c r="G477" s="2"/>
      <c r="H477" s="2"/>
      <c r="I477" s="2"/>
      <c r="J477" s="2"/>
      <c r="K477" s="143"/>
      <c r="L477" s="49"/>
    </row>
    <row r="478" spans="1:15" s="17" customFormat="1" ht="25.5" customHeight="1" x14ac:dyDescent="0.4">
      <c r="A478"/>
      <c r="B478" s="48"/>
      <c r="C478" s="2"/>
      <c r="D478" s="2"/>
      <c r="E478" s="2"/>
      <c r="F478" s="2"/>
      <c r="G478" s="2"/>
      <c r="H478" s="2"/>
      <c r="I478" s="2"/>
      <c r="J478" s="2"/>
      <c r="K478" s="32"/>
      <c r="L478" s="49"/>
    </row>
    <row r="479" spans="1:15" s="17" customFormat="1" ht="25.5" customHeight="1" x14ac:dyDescent="0.4">
      <c r="A479"/>
      <c r="B479" s="48"/>
      <c r="C479" s="2"/>
      <c r="D479" s="2"/>
      <c r="E479" s="2"/>
      <c r="F479" s="2"/>
      <c r="G479" s="2"/>
      <c r="H479" s="2"/>
      <c r="I479" s="2"/>
      <c r="J479" s="2"/>
      <c r="K479" s="32"/>
      <c r="L479" s="49"/>
    </row>
    <row r="480" spans="1:15" s="17" customFormat="1" ht="25.5" customHeight="1" x14ac:dyDescent="0.4">
      <c r="A480"/>
      <c r="B480" s="48"/>
      <c r="C480" s="2"/>
      <c r="D480" s="2"/>
      <c r="E480" s="2"/>
      <c r="F480" s="2"/>
      <c r="G480" s="2"/>
      <c r="H480" s="2"/>
      <c r="I480" s="2"/>
      <c r="J480" s="2"/>
      <c r="K480" s="2"/>
      <c r="L480" s="49"/>
    </row>
    <row r="481" spans="1:12" s="17" customFormat="1" ht="25.5" customHeight="1" x14ac:dyDescent="0.4">
      <c r="A481"/>
      <c r="B481" s="48"/>
      <c r="C481" s="2"/>
      <c r="D481" s="2"/>
      <c r="E481" s="2"/>
      <c r="F481" s="2"/>
      <c r="G481" s="2"/>
      <c r="H481" s="2"/>
      <c r="I481" s="2"/>
      <c r="J481" s="2"/>
      <c r="K481" s="2"/>
      <c r="L481" s="49"/>
    </row>
    <row r="482" spans="1:12" s="17" customFormat="1" ht="25.5" customHeight="1" x14ac:dyDescent="0.4">
      <c r="A482"/>
      <c r="B482" s="48"/>
      <c r="C482" s="2"/>
      <c r="D482" s="2"/>
      <c r="E482" s="2"/>
      <c r="F482" s="2"/>
      <c r="G482" s="2"/>
      <c r="H482" s="2"/>
      <c r="I482" s="2"/>
      <c r="J482" s="2"/>
      <c r="K482" s="2"/>
      <c r="L482" s="49"/>
    </row>
    <row r="483" spans="1:12" s="17" customFormat="1" ht="25.5" customHeight="1" x14ac:dyDescent="0.4">
      <c r="A483"/>
      <c r="B483" s="48"/>
      <c r="C483" s="2"/>
      <c r="D483" s="2"/>
      <c r="E483" s="2"/>
      <c r="F483" s="2"/>
      <c r="G483" s="2"/>
      <c r="H483" s="2"/>
      <c r="I483" s="2"/>
      <c r="J483" s="2"/>
      <c r="K483" s="2"/>
      <c r="L483" s="49"/>
    </row>
    <row r="484" spans="1:12" s="17" customFormat="1" ht="25.5" customHeight="1" x14ac:dyDescent="0.4">
      <c r="A484"/>
      <c r="B484" s="48"/>
      <c r="C484" s="2"/>
      <c r="D484" s="2"/>
      <c r="E484" s="2"/>
      <c r="F484" s="2"/>
      <c r="G484" s="2"/>
      <c r="H484" s="2"/>
      <c r="I484" s="2"/>
      <c r="J484" s="2"/>
      <c r="K484" s="2"/>
      <c r="L484" s="49"/>
    </row>
    <row r="485" spans="1:12" s="17" customFormat="1" ht="25.5" customHeight="1" x14ac:dyDescent="0.25">
      <c r="C485" s="2"/>
      <c r="D485" s="2"/>
      <c r="E485" s="2"/>
      <c r="F485" s="2"/>
      <c r="G485" s="2"/>
      <c r="H485" s="2"/>
      <c r="I485" s="2"/>
      <c r="J485" s="2"/>
      <c r="K485" s="2"/>
      <c r="L485" s="3"/>
    </row>
    <row r="486" spans="1:12" s="17" customFormat="1" ht="25.5" customHeight="1" x14ac:dyDescent="0.25">
      <c r="C486" s="2"/>
      <c r="D486" s="2"/>
      <c r="E486" s="2"/>
      <c r="F486" s="2"/>
      <c r="G486" s="2"/>
      <c r="H486" s="2"/>
      <c r="I486" s="2"/>
      <c r="J486" s="2"/>
      <c r="K486" s="2"/>
      <c r="L486" s="3"/>
    </row>
    <row r="487" spans="1:12" s="17" customFormat="1" ht="25.5" customHeight="1" x14ac:dyDescent="0.25">
      <c r="C487" s="2"/>
      <c r="D487" s="2"/>
      <c r="E487" s="2"/>
      <c r="F487" s="2"/>
      <c r="G487" s="2"/>
      <c r="H487" s="2"/>
      <c r="I487" s="2"/>
      <c r="J487" s="2"/>
      <c r="K487" s="2"/>
      <c r="L487" s="3"/>
    </row>
    <row r="488" spans="1:12" s="17" customFormat="1" ht="25.5" customHeight="1" x14ac:dyDescent="0.25">
      <c r="C488" s="2"/>
      <c r="D488" s="2"/>
      <c r="E488" s="2"/>
      <c r="F488" s="2"/>
      <c r="G488" s="2"/>
      <c r="H488" s="2"/>
      <c r="I488" s="2"/>
      <c r="J488" s="2"/>
      <c r="K488" s="2"/>
      <c r="L488" s="3"/>
    </row>
    <row r="489" spans="1:12" s="17" customFormat="1" ht="25.5" customHeight="1" x14ac:dyDescent="0.25">
      <c r="C489" s="2"/>
      <c r="D489" s="2"/>
      <c r="E489" s="2"/>
      <c r="F489" s="2"/>
      <c r="G489" s="2"/>
      <c r="H489" s="2"/>
      <c r="I489" s="2"/>
      <c r="J489" s="2"/>
      <c r="K489" s="2"/>
      <c r="L489" s="3"/>
    </row>
    <row r="490" spans="1:12" s="17" customFormat="1" ht="53.25" customHeight="1" x14ac:dyDescent="0.25">
      <c r="C490" s="2"/>
      <c r="D490" s="2"/>
      <c r="E490" s="2"/>
      <c r="F490" s="2"/>
      <c r="G490" s="2"/>
      <c r="H490" s="2"/>
      <c r="I490" s="2"/>
      <c r="J490" s="2"/>
      <c r="K490" s="2"/>
      <c r="L490" s="3"/>
    </row>
    <row r="491" spans="1:12" s="17" customFormat="1" ht="33" customHeight="1" x14ac:dyDescent="0.25">
      <c r="C491" s="2"/>
      <c r="D491" s="2"/>
      <c r="E491" s="2"/>
      <c r="F491" s="2"/>
      <c r="G491" s="2"/>
      <c r="H491" s="2"/>
      <c r="I491" s="2"/>
      <c r="J491" s="2"/>
      <c r="K491" s="2"/>
      <c r="L491" s="3"/>
    </row>
    <row r="492" spans="1:12" s="17" customFormat="1" ht="79.5" customHeight="1" x14ac:dyDescent="0.25">
      <c r="C492" s="2"/>
      <c r="D492" s="2"/>
      <c r="E492" s="2"/>
      <c r="F492" s="2"/>
      <c r="G492" s="2"/>
      <c r="H492" s="2"/>
      <c r="I492" s="2"/>
      <c r="J492" s="2"/>
      <c r="K492" s="2"/>
      <c r="L492" s="3"/>
    </row>
    <row r="493" spans="1:12" s="17" customFormat="1" ht="23.25" customHeight="1" x14ac:dyDescent="0.25">
      <c r="C493" s="2"/>
      <c r="D493" s="2"/>
      <c r="E493" s="2"/>
      <c r="F493" s="2"/>
      <c r="G493" s="2"/>
      <c r="H493" s="2"/>
      <c r="I493" s="2"/>
      <c r="J493" s="2"/>
      <c r="K493" s="2"/>
      <c r="L493" s="3"/>
    </row>
    <row r="494" spans="1:12" s="17" customFormat="1" ht="32.25" customHeight="1" x14ac:dyDescent="0.25">
      <c r="C494" s="2"/>
      <c r="D494" s="2"/>
      <c r="E494" s="2"/>
      <c r="F494" s="2"/>
      <c r="G494" s="2"/>
      <c r="H494" s="2"/>
      <c r="I494" s="2"/>
      <c r="J494" s="2"/>
      <c r="K494" s="2"/>
      <c r="L494" s="3"/>
    </row>
    <row r="495" spans="1:12" s="17" customFormat="1" ht="23.25" customHeight="1" x14ac:dyDescent="0.25">
      <c r="C495" s="2"/>
      <c r="D495" s="2"/>
      <c r="E495" s="2"/>
      <c r="F495" s="2"/>
      <c r="G495" s="2"/>
      <c r="H495" s="2"/>
      <c r="I495" s="2"/>
      <c r="J495" s="2"/>
      <c r="K495" s="2"/>
      <c r="L495" s="3"/>
    </row>
    <row r="496" spans="1:12" s="17" customFormat="1" ht="23.25" customHeight="1" x14ac:dyDescent="0.25">
      <c r="C496" s="2"/>
      <c r="D496" s="2"/>
      <c r="E496" s="2"/>
      <c r="F496" s="2"/>
      <c r="G496" s="2"/>
      <c r="H496" s="2"/>
      <c r="I496" s="2"/>
      <c r="J496" s="2"/>
      <c r="K496" s="2"/>
      <c r="L496" s="3"/>
    </row>
    <row r="497" spans="3:15" s="17" customFormat="1" ht="29.25" customHeight="1" x14ac:dyDescent="0.25">
      <c r="C497" s="2"/>
      <c r="D497" s="2"/>
      <c r="E497" s="2"/>
      <c r="F497" s="2"/>
      <c r="G497" s="2"/>
      <c r="H497" s="2"/>
      <c r="I497" s="2"/>
      <c r="J497" s="2"/>
      <c r="K497" s="2"/>
      <c r="L497" s="3"/>
    </row>
    <row r="498" spans="3:15" x14ac:dyDescent="0.25">
      <c r="N498"/>
      <c r="O498" s="17"/>
    </row>
    <row r="499" spans="3:15" ht="26.25" customHeight="1" x14ac:dyDescent="0.25">
      <c r="N499"/>
    </row>
    <row r="500" spans="3:15" ht="27.75" customHeight="1" x14ac:dyDescent="0.25">
      <c r="N500"/>
    </row>
  </sheetData>
  <mergeCells count="471">
    <mergeCell ref="C446:K446"/>
    <mergeCell ref="C448:D448"/>
    <mergeCell ref="E450:I450"/>
    <mergeCell ref="E451:I451"/>
    <mergeCell ref="E452:I452"/>
    <mergeCell ref="E222:I222"/>
    <mergeCell ref="D256:I256"/>
    <mergeCell ref="E273:I273"/>
    <mergeCell ref="E274:I274"/>
    <mergeCell ref="E239:I239"/>
    <mergeCell ref="E249:I249"/>
    <mergeCell ref="E240:I240"/>
    <mergeCell ref="D242:I242"/>
    <mergeCell ref="D245:I245"/>
    <mergeCell ref="D235:I235"/>
    <mergeCell ref="E237:I237"/>
    <mergeCell ref="E238:I238"/>
    <mergeCell ref="E441:I441"/>
    <mergeCell ref="E352:I352"/>
    <mergeCell ref="E354:I354"/>
    <mergeCell ref="E365:I365"/>
    <mergeCell ref="E436:I436"/>
    <mergeCell ref="E414:I414"/>
    <mergeCell ref="E356:I356"/>
    <mergeCell ref="D265:I265"/>
    <mergeCell ref="D289:I289"/>
    <mergeCell ref="E284:I284"/>
    <mergeCell ref="E198:I198"/>
    <mergeCell ref="E196:I196"/>
    <mergeCell ref="D195:I195"/>
    <mergeCell ref="D193:I193"/>
    <mergeCell ref="E199:I199"/>
    <mergeCell ref="E194:I194"/>
    <mergeCell ref="D279:I279"/>
    <mergeCell ref="E234:I234"/>
    <mergeCell ref="D219:I219"/>
    <mergeCell ref="D223:I223"/>
    <mergeCell ref="E271:I271"/>
    <mergeCell ref="E220:I220"/>
    <mergeCell ref="E221:I221"/>
    <mergeCell ref="E224:I224"/>
    <mergeCell ref="D251:I251"/>
    <mergeCell ref="E430:I430"/>
    <mergeCell ref="E410:I410"/>
    <mergeCell ref="E411:I411"/>
    <mergeCell ref="E391:I391"/>
    <mergeCell ref="E374:I374"/>
    <mergeCell ref="E375:I375"/>
    <mergeCell ref="D382:I382"/>
    <mergeCell ref="D426:I426"/>
    <mergeCell ref="D385:I385"/>
    <mergeCell ref="E398:I398"/>
    <mergeCell ref="E425:I425"/>
    <mergeCell ref="E377:I377"/>
    <mergeCell ref="D378:I378"/>
    <mergeCell ref="E333:I333"/>
    <mergeCell ref="D144:I144"/>
    <mergeCell ref="E229:I229"/>
    <mergeCell ref="C145:K145"/>
    <mergeCell ref="C150:K150"/>
    <mergeCell ref="C154:K154"/>
    <mergeCell ref="C146:K146"/>
    <mergeCell ref="C148:K148"/>
    <mergeCell ref="C161:K161"/>
    <mergeCell ref="C160:K160"/>
    <mergeCell ref="C172:K172"/>
    <mergeCell ref="C175:K175"/>
    <mergeCell ref="C174:K174"/>
    <mergeCell ref="C157:K157"/>
    <mergeCell ref="C155:K155"/>
    <mergeCell ref="E197:I197"/>
    <mergeCell ref="E215:I215"/>
    <mergeCell ref="D206:I206"/>
    <mergeCell ref="E187:I187"/>
    <mergeCell ref="C159:K159"/>
    <mergeCell ref="E186:I186"/>
    <mergeCell ref="C181:K181"/>
    <mergeCell ref="C163:K163"/>
    <mergeCell ref="C164:K164"/>
    <mergeCell ref="J22:K22"/>
    <mergeCell ref="H22:I22"/>
    <mergeCell ref="C27:G27"/>
    <mergeCell ref="H27:I27"/>
    <mergeCell ref="E51:I51"/>
    <mergeCell ref="E48:I48"/>
    <mergeCell ref="C22:G22"/>
    <mergeCell ref="C23:G23"/>
    <mergeCell ref="H23:I23"/>
    <mergeCell ref="C24:G24"/>
    <mergeCell ref="J28:K28"/>
    <mergeCell ref="H24:I24"/>
    <mergeCell ref="J31:K31"/>
    <mergeCell ref="J29:K29"/>
    <mergeCell ref="H29:I29"/>
    <mergeCell ref="E49:I49"/>
    <mergeCell ref="C37:G37"/>
    <mergeCell ref="H37:I37"/>
    <mergeCell ref="J25:K25"/>
    <mergeCell ref="C25:G25"/>
    <mergeCell ref="J24:K24"/>
    <mergeCell ref="C30:G30"/>
    <mergeCell ref="C40:G40"/>
    <mergeCell ref="H36:I36"/>
    <mergeCell ref="H30:I30"/>
    <mergeCell ref="J32:K32"/>
    <mergeCell ref="H40:I40"/>
    <mergeCell ref="C38:G38"/>
    <mergeCell ref="C36:G36"/>
    <mergeCell ref="C34:K34"/>
    <mergeCell ref="C35:K35"/>
    <mergeCell ref="J30:K30"/>
    <mergeCell ref="C31:G31"/>
    <mergeCell ref="J27:K27"/>
    <mergeCell ref="H39:I39"/>
    <mergeCell ref="J15:K15"/>
    <mergeCell ref="C21:G21"/>
    <mergeCell ref="J21:K21"/>
    <mergeCell ref="C26:G26"/>
    <mergeCell ref="H26:I26"/>
    <mergeCell ref="J26:K26"/>
    <mergeCell ref="J14:K14"/>
    <mergeCell ref="C16:G16"/>
    <mergeCell ref="H16:I16"/>
    <mergeCell ref="C18:G18"/>
    <mergeCell ref="H18:I18"/>
    <mergeCell ref="J18:K18"/>
    <mergeCell ref="H17:I17"/>
    <mergeCell ref="J17:K17"/>
    <mergeCell ref="H15:I15"/>
    <mergeCell ref="J19:K19"/>
    <mergeCell ref="C19:G19"/>
    <mergeCell ref="H21:I21"/>
    <mergeCell ref="C32:G32"/>
    <mergeCell ref="C39:G39"/>
    <mergeCell ref="C29:G29"/>
    <mergeCell ref="J23:K23"/>
    <mergeCell ref="E343:I343"/>
    <mergeCell ref="E214:I214"/>
    <mergeCell ref="H19:I19"/>
    <mergeCell ref="H14:I14"/>
    <mergeCell ref="E56:I56"/>
    <mergeCell ref="E57:I57"/>
    <mergeCell ref="E54:I54"/>
    <mergeCell ref="C14:G14"/>
    <mergeCell ref="E43:I43"/>
    <mergeCell ref="E44:I44"/>
    <mergeCell ref="E45:I45"/>
    <mergeCell ref="E46:I46"/>
    <mergeCell ref="E47:I47"/>
    <mergeCell ref="H25:I25"/>
    <mergeCell ref="C28:G28"/>
    <mergeCell ref="H28:I28"/>
    <mergeCell ref="H31:I31"/>
    <mergeCell ref="C42:K42"/>
    <mergeCell ref="J20:K20"/>
    <mergeCell ref="C20:G20"/>
    <mergeCell ref="H20:I20"/>
    <mergeCell ref="E332:I332"/>
    <mergeCell ref="C15:G15"/>
    <mergeCell ref="E324:I324"/>
    <mergeCell ref="E325:I325"/>
    <mergeCell ref="E327:I327"/>
    <mergeCell ref="D328:I328"/>
    <mergeCell ref="E317:I317"/>
    <mergeCell ref="D303:I303"/>
    <mergeCell ref="D318:I318"/>
    <mergeCell ref="D305:I305"/>
    <mergeCell ref="E306:I306"/>
    <mergeCell ref="E310:I310"/>
    <mergeCell ref="E320:I320"/>
    <mergeCell ref="E322:I322"/>
    <mergeCell ref="E314:I314"/>
    <mergeCell ref="E315:I315"/>
    <mergeCell ref="E316:I316"/>
    <mergeCell ref="E326:I326"/>
    <mergeCell ref="D308:I308"/>
    <mergeCell ref="E304:I304"/>
    <mergeCell ref="E299:I299"/>
    <mergeCell ref="E259:I259"/>
    <mergeCell ref="E260:I260"/>
    <mergeCell ref="E295:I295"/>
    <mergeCell ref="D269:I269"/>
    <mergeCell ref="D296:I296"/>
    <mergeCell ref="D262:I262"/>
    <mergeCell ref="E272:I272"/>
    <mergeCell ref="C149:K149"/>
    <mergeCell ref="E182:I182"/>
    <mergeCell ref="E191:I191"/>
    <mergeCell ref="E257:I257"/>
    <mergeCell ref="E267:I267"/>
    <mergeCell ref="E268:I268"/>
    <mergeCell ref="D183:I183"/>
    <mergeCell ref="D209:I209"/>
    <mergeCell ref="E216:I216"/>
    <mergeCell ref="D213:I213"/>
    <mergeCell ref="E243:I243"/>
    <mergeCell ref="E248:I248"/>
    <mergeCell ref="E266:I266"/>
    <mergeCell ref="E241:I241"/>
    <mergeCell ref="E201:I201"/>
    <mergeCell ref="D200:I200"/>
    <mergeCell ref="E331:I331"/>
    <mergeCell ref="E202:I202"/>
    <mergeCell ref="E203:I203"/>
    <mergeCell ref="C378:C379"/>
    <mergeCell ref="E360:I360"/>
    <mergeCell ref="E254:I254"/>
    <mergeCell ref="D255:I255"/>
    <mergeCell ref="E261:I261"/>
    <mergeCell ref="E263:I263"/>
    <mergeCell ref="E298:I298"/>
    <mergeCell ref="E282:I282"/>
    <mergeCell ref="E275:I275"/>
    <mergeCell ref="E276:I276"/>
    <mergeCell ref="E313:I313"/>
    <mergeCell ref="D281:I281"/>
    <mergeCell ref="E302:I302"/>
    <mergeCell ref="E290:I290"/>
    <mergeCell ref="E280:I280"/>
    <mergeCell ref="D293:I293"/>
    <mergeCell ref="E301:I301"/>
    <mergeCell ref="E300:I300"/>
    <mergeCell ref="E294:I294"/>
    <mergeCell ref="E286:I286"/>
    <mergeCell ref="E287:I287"/>
    <mergeCell ref="E335:I335"/>
    <mergeCell ref="D341:I341"/>
    <mergeCell ref="E413:I413"/>
    <mergeCell ref="E418:I418"/>
    <mergeCell ref="E416:I416"/>
    <mergeCell ref="D406:I406"/>
    <mergeCell ref="D423:I423"/>
    <mergeCell ref="E421:I421"/>
    <mergeCell ref="E407:I407"/>
    <mergeCell ref="E409:I409"/>
    <mergeCell ref="E419:I419"/>
    <mergeCell ref="D338:I338"/>
    <mergeCell ref="D348:I348"/>
    <mergeCell ref="D353:I353"/>
    <mergeCell ref="E363:I363"/>
    <mergeCell ref="D361:I361"/>
    <mergeCell ref="E344:I344"/>
    <mergeCell ref="E389:I389"/>
    <mergeCell ref="E340:I340"/>
    <mergeCell ref="D342:I342"/>
    <mergeCell ref="E349:I349"/>
    <mergeCell ref="E350:I350"/>
    <mergeCell ref="E346:I346"/>
    <mergeCell ref="E366:I366"/>
    <mergeCell ref="A3:L8"/>
    <mergeCell ref="A9:L9"/>
    <mergeCell ref="A11:L11"/>
    <mergeCell ref="A12:L12"/>
    <mergeCell ref="D109:I109"/>
    <mergeCell ref="E67:I67"/>
    <mergeCell ref="E68:I68"/>
    <mergeCell ref="E69:I69"/>
    <mergeCell ref="J16:K16"/>
    <mergeCell ref="C17:G17"/>
    <mergeCell ref="A13:L13"/>
    <mergeCell ref="C33:G33"/>
    <mergeCell ref="H33:I33"/>
    <mergeCell ref="J33:K33"/>
    <mergeCell ref="H32:I32"/>
    <mergeCell ref="D88:I88"/>
    <mergeCell ref="H38:I38"/>
    <mergeCell ref="E86:I86"/>
    <mergeCell ref="E83:I83"/>
    <mergeCell ref="E71:I71"/>
    <mergeCell ref="C41:K41"/>
    <mergeCell ref="E100:I100"/>
    <mergeCell ref="E104:I104"/>
    <mergeCell ref="D103:I103"/>
    <mergeCell ref="E442:I442"/>
    <mergeCell ref="E429:I429"/>
    <mergeCell ref="D443:I443"/>
    <mergeCell ref="E336:I336"/>
    <mergeCell ref="E208:I208"/>
    <mergeCell ref="D212:I212"/>
    <mergeCell ref="E211:I211"/>
    <mergeCell ref="E217:I217"/>
    <mergeCell ref="E218:I218"/>
    <mergeCell ref="D311:I311"/>
    <mergeCell ref="D351:I351"/>
    <mergeCell ref="D330:I330"/>
    <mergeCell ref="D230:I230"/>
    <mergeCell ref="D236:I236"/>
    <mergeCell ref="D232:I232"/>
    <mergeCell ref="E278:I278"/>
    <mergeCell ref="E270:I270"/>
    <mergeCell ref="D323:I323"/>
    <mergeCell ref="E291:I291"/>
    <mergeCell ref="E283:I283"/>
    <mergeCell ref="E307:I307"/>
    <mergeCell ref="E297:I297"/>
    <mergeCell ref="D321:I321"/>
    <mergeCell ref="E319:I319"/>
    <mergeCell ref="E334:I334"/>
    <mergeCell ref="E264:I264"/>
    <mergeCell ref="E337:I337"/>
    <mergeCell ref="E345:I345"/>
    <mergeCell ref="E388:I388"/>
    <mergeCell ref="E394:I394"/>
    <mergeCell ref="E387:I387"/>
    <mergeCell ref="E370:I370"/>
    <mergeCell ref="E404:I404"/>
    <mergeCell ref="E399:I399"/>
    <mergeCell ref="E400:I400"/>
    <mergeCell ref="D397:I397"/>
    <mergeCell ref="E347:I347"/>
    <mergeCell ref="E379:I379"/>
    <mergeCell ref="D371:I371"/>
    <mergeCell ref="D373:I373"/>
    <mergeCell ref="D380:I380"/>
    <mergeCell ref="E381:I381"/>
    <mergeCell ref="E357:I357"/>
    <mergeCell ref="D386:I386"/>
    <mergeCell ref="D368:I368"/>
    <mergeCell ref="E372:I372"/>
    <mergeCell ref="D358:I358"/>
    <mergeCell ref="E384:I384"/>
    <mergeCell ref="E437:I437"/>
    <mergeCell ref="E438:I438"/>
    <mergeCell ref="E439:I439"/>
    <mergeCell ref="E440:I440"/>
    <mergeCell ref="E390:I390"/>
    <mergeCell ref="E420:I420"/>
    <mergeCell ref="D415:I415"/>
    <mergeCell ref="D417:I417"/>
    <mergeCell ref="D405:I405"/>
    <mergeCell ref="E408:I408"/>
    <mergeCell ref="E401:I401"/>
    <mergeCell ref="E393:I393"/>
    <mergeCell ref="D402:I402"/>
    <mergeCell ref="E427:I427"/>
    <mergeCell ref="E428:I428"/>
    <mergeCell ref="E435:I435"/>
    <mergeCell ref="E434:I434"/>
    <mergeCell ref="E431:I431"/>
    <mergeCell ref="D392:I392"/>
    <mergeCell ref="D395:I395"/>
    <mergeCell ref="E396:I396"/>
    <mergeCell ref="D412:I412"/>
    <mergeCell ref="E432:I432"/>
    <mergeCell ref="E433:I433"/>
    <mergeCell ref="E369:I369"/>
    <mergeCell ref="E367:I367"/>
    <mergeCell ref="E355:I355"/>
    <mergeCell ref="E376:I376"/>
    <mergeCell ref="D362:I362"/>
    <mergeCell ref="E364:I364"/>
    <mergeCell ref="C179:K179"/>
    <mergeCell ref="E292:I292"/>
    <mergeCell ref="E228:I228"/>
    <mergeCell ref="D204:I204"/>
    <mergeCell ref="E231:I231"/>
    <mergeCell ref="E227:I227"/>
    <mergeCell ref="E258:I258"/>
    <mergeCell ref="E226:I226"/>
    <mergeCell ref="E244:I244"/>
    <mergeCell ref="E246:I246"/>
    <mergeCell ref="E277:I277"/>
    <mergeCell ref="C180:K180"/>
    <mergeCell ref="D184:I184"/>
    <mergeCell ref="E189:I189"/>
    <mergeCell ref="D190:I190"/>
    <mergeCell ref="E188:I188"/>
    <mergeCell ref="E207:I207"/>
    <mergeCell ref="D247:I247"/>
    <mergeCell ref="E192:I192"/>
    <mergeCell ref="D225:I225"/>
    <mergeCell ref="E288:I288"/>
    <mergeCell ref="E285:I285"/>
    <mergeCell ref="E205:I205"/>
    <mergeCell ref="E250:I250"/>
    <mergeCell ref="D119:I119"/>
    <mergeCell ref="E123:I123"/>
    <mergeCell ref="C166:K166"/>
    <mergeCell ref="C167:K167"/>
    <mergeCell ref="E140:I140"/>
    <mergeCell ref="C165:K165"/>
    <mergeCell ref="C178:K178"/>
    <mergeCell ref="C177:K177"/>
    <mergeCell ref="C176:K176"/>
    <mergeCell ref="C152:K152"/>
    <mergeCell ref="C171:K171"/>
    <mergeCell ref="C153:K153"/>
    <mergeCell ref="E142:I142"/>
    <mergeCell ref="D141:I141"/>
    <mergeCell ref="C158:K158"/>
    <mergeCell ref="E143:I143"/>
    <mergeCell ref="C156:K156"/>
    <mergeCell ref="C147:K147"/>
    <mergeCell ref="C151:K151"/>
    <mergeCell ref="E120:I120"/>
    <mergeCell ref="E121:I121"/>
    <mergeCell ref="E135:I135"/>
    <mergeCell ref="C162:K162"/>
    <mergeCell ref="C173:K173"/>
    <mergeCell ref="C168:K168"/>
    <mergeCell ref="C169:K169"/>
    <mergeCell ref="C170:K170"/>
    <mergeCell ref="D139:I139"/>
    <mergeCell ref="E138:I138"/>
    <mergeCell ref="E136:I136"/>
    <mergeCell ref="E137:I137"/>
    <mergeCell ref="E110:I110"/>
    <mergeCell ref="E133:I133"/>
    <mergeCell ref="E125:I125"/>
    <mergeCell ref="E126:I126"/>
    <mergeCell ref="E134:I134"/>
    <mergeCell ref="E113:I113"/>
    <mergeCell ref="D129:I129"/>
    <mergeCell ref="E130:I130"/>
    <mergeCell ref="E131:I131"/>
    <mergeCell ref="D111:I111"/>
    <mergeCell ref="E112:I112"/>
    <mergeCell ref="E114:I114"/>
    <mergeCell ref="E115:I115"/>
    <mergeCell ref="E116:I116"/>
    <mergeCell ref="E122:I122"/>
    <mergeCell ref="E127:I127"/>
    <mergeCell ref="E118:I118"/>
    <mergeCell ref="D132:I132"/>
    <mergeCell ref="E117:I117"/>
    <mergeCell ref="E128:I128"/>
    <mergeCell ref="E124:I124"/>
    <mergeCell ref="E50:I50"/>
    <mergeCell ref="E59:I59"/>
    <mergeCell ref="E62:I62"/>
    <mergeCell ref="E65:I65"/>
    <mergeCell ref="E58:I58"/>
    <mergeCell ref="E73:I73"/>
    <mergeCell ref="D77:I77"/>
    <mergeCell ref="E70:I70"/>
    <mergeCell ref="E60:I60"/>
    <mergeCell ref="D74:I74"/>
    <mergeCell ref="E63:I63"/>
    <mergeCell ref="E61:I61"/>
    <mergeCell ref="E81:I81"/>
    <mergeCell ref="E80:I80"/>
    <mergeCell ref="E52:I52"/>
    <mergeCell ref="E55:I55"/>
    <mergeCell ref="E53:I53"/>
    <mergeCell ref="E64:I64"/>
    <mergeCell ref="E66:I66"/>
    <mergeCell ref="E76:I76"/>
    <mergeCell ref="E72:I72"/>
    <mergeCell ref="E79:I79"/>
    <mergeCell ref="D78:I78"/>
    <mergeCell ref="E82:I82"/>
    <mergeCell ref="E91:I91"/>
    <mergeCell ref="D93:I93"/>
    <mergeCell ref="E102:I102"/>
    <mergeCell ref="D107:I107"/>
    <mergeCell ref="E108:I108"/>
    <mergeCell ref="E105:I105"/>
    <mergeCell ref="E101:I101"/>
    <mergeCell ref="E96:I96"/>
    <mergeCell ref="E90:I90"/>
    <mergeCell ref="E97:I97"/>
    <mergeCell ref="E94:I94"/>
    <mergeCell ref="D84:I84"/>
    <mergeCell ref="E87:I87"/>
    <mergeCell ref="E92:I92"/>
    <mergeCell ref="E85:I85"/>
    <mergeCell ref="E89:I89"/>
    <mergeCell ref="E98:I98"/>
    <mergeCell ref="E99:I99"/>
    <mergeCell ref="E106:I106"/>
    <mergeCell ref="E95:I95"/>
  </mergeCells>
  <pageMargins left="0.70866141732283472" right="0.70866141732283472" top="0.74803149606299213" bottom="0" header="0.31496062992125984" footer="0"/>
  <pageSetup scale="35" fitToWidth="13" fitToHeight="14" orientation="landscape" r:id="rId1"/>
  <rowBreaks count="14" manualBreakCount="14">
    <brk id="26" min="1" max="31" man="1"/>
    <brk id="58" min="1" max="31" man="1"/>
    <brk id="86" min="1" max="31" man="1"/>
    <brk id="123" min="1" max="31" man="1"/>
    <brk id="162" min="1" max="31" man="1"/>
    <brk id="183" min="1" max="31" man="1"/>
    <brk id="204" min="1" max="31" man="1"/>
    <brk id="235" min="1" max="31" man="1"/>
    <brk id="276" min="1" max="31" man="1"/>
    <brk id="317" min="1" max="31" man="1"/>
    <brk id="364" min="1" max="31" man="1"/>
    <brk id="408" min="1" max="31" man="1"/>
    <brk id="497" min="1" max="31" man="1"/>
    <brk id="506" min="1"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belma.kojasevic</dc:creator>
  <cp:lastModifiedBy>LONATRADE</cp:lastModifiedBy>
  <cp:lastPrinted>2020-12-31T08:56:50Z</cp:lastPrinted>
  <dcterms:created xsi:type="dcterms:W3CDTF">2019-06-11T06:52:31Z</dcterms:created>
  <dcterms:modified xsi:type="dcterms:W3CDTF">2020-12-31T08:56:52Z</dcterms:modified>
</cp:coreProperties>
</file>